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3920" windowHeight="9210" tabRatio="827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1">'Раздел 1'!$A$1:$E$31</definedName>
    <definedName name="_xlnm.Print_Area" localSheetId="2">'Разделы 2, 3, 4'!$A$1:$F$27</definedName>
    <definedName name="_xlnm.Print_Area" localSheetId="3">'Разделы 5, 6, 7'!$A$1:$K$26</definedName>
    <definedName name="_xlnm.Print_Area" localSheetId="0">'Титул ф.4'!$A$1:$N$35</definedName>
  </definedNames>
  <calcPr fullCalcOnLoad="1"/>
</workbook>
</file>

<file path=xl/sharedStrings.xml><?xml version="1.0" encoding="utf-8"?>
<sst xmlns="http://schemas.openxmlformats.org/spreadsheetml/2006/main" count="498" uniqueCount="376">
  <si>
    <t>Ф.F4w разд.1 стл.1 стр.1&lt;=1000000</t>
  </si>
  <si>
    <t>(р,м,о) Если сумма ущерба в отчете превышает 1 млн.руб., то на листе ФЛК информационный внести подтверждение о выверке сумм</t>
  </si>
  <si>
    <t>Ф.F4w разд.1 стл.2 стр.1&lt;=1000000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</si>
  <si>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</si>
  <si>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</si>
  <si>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</si>
  <si>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</si>
  <si>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</si>
  <si>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</si>
  <si>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</si>
  <si>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</si>
  <si>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</si>
  <si>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</si>
  <si>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</si>
  <si>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 xml:space="preserve"> 15 января и 15 июля</t>
  </si>
  <si>
    <t>Районные суды</t>
  </si>
  <si>
    <t>Верховные суды республик и равные им суды</t>
  </si>
  <si>
    <t>Судебному департаменту при Верховном Суде Российской Федерации</t>
  </si>
  <si>
    <t>15 января и 15 июля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</si>
  <si>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</si>
  <si>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</si>
  <si>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</si>
  <si>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 xml:space="preserve"> 30 января и 30 июля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</si>
  <si>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</si>
  <si>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</si>
  <si>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</si>
  <si>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</si>
  <si>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ОКПО</t>
  </si>
  <si>
    <t xml:space="preserve"> ОКАТО</t>
  </si>
  <si>
    <t>Почтовый адрес</t>
  </si>
  <si>
    <t>УСД в Республике Алтай</t>
  </si>
  <si>
    <t>Код</t>
  </si>
  <si>
    <t>Наименование УСД</t>
  </si>
  <si>
    <t>УСД в Республике Адыгея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</si>
  <si>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</si>
  <si>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</si>
  <si>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</si>
  <si>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</si>
  <si>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</si>
  <si>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Кабардино-Балкарской Республике</t>
  </si>
  <si>
    <t>УСД в Карачаево-Черкесской Республике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</si>
  <si>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</si>
  <si>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</si>
  <si>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</si>
  <si>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</si>
  <si>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</si>
  <si>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</si>
  <si>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</si>
  <si>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</si>
  <si>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</si>
  <si>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</si>
  <si>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</si>
  <si>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</si>
  <si>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</si>
  <si>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</si>
  <si>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</si>
  <si>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</si>
  <si>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</si>
  <si>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</si>
  <si>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</si>
  <si>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</si>
  <si>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</si>
  <si>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</si>
  <si>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</si>
  <si>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</si>
  <si>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</si>
  <si>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</si>
  <si>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</si>
  <si>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</si>
  <si>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</si>
  <si>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</si>
  <si>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</si>
  <si>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</si>
  <si>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</si>
  <si>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</si>
  <si>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</si>
  <si>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</si>
  <si>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</si>
  <si>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</si>
  <si>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</si>
  <si>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</si>
  <si>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</si>
  <si>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</si>
  <si>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</si>
  <si>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</si>
  <si>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</si>
  <si>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</si>
  <si>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</si>
  <si>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</si>
  <si>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</si>
  <si>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</si>
  <si>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</si>
  <si>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</si>
  <si>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</si>
  <si>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</si>
  <si>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</si>
  <si>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</si>
  <si>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 Санкт-Петербург</t>
  </si>
  <si>
    <t xml:space="preserve">ОСД в Ненецком АО </t>
  </si>
  <si>
    <t>УСД в Ханты-Мансийском АО</t>
  </si>
  <si>
    <t>УСД в Новгородской области</t>
  </si>
  <si>
    <t>УСД в Орловской области</t>
  </si>
  <si>
    <t>УСД в Сахалинской области</t>
  </si>
  <si>
    <t>ОСД в Еврейской автономной обл.</t>
  </si>
  <si>
    <t>ОСД в Агинском Бурятском АО</t>
  </si>
  <si>
    <t>ОСД в Чукотском АО</t>
  </si>
  <si>
    <t>ОСД в Ямало-Ненецком АО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</si>
  <si>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</si>
  <si>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</si>
  <si>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</si>
  <si>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</si>
  <si>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Раздел 1. Сведения о суммах материального ущерба, причиненного преступлениями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</si>
  <si>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</si>
  <si>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</si>
  <si>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</si>
  <si>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</si>
  <si>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 xml:space="preserve">хищениями </t>
  </si>
  <si>
    <t>другими преступлениями</t>
  </si>
  <si>
    <t>А</t>
  </si>
  <si>
    <t>Сумма ущерба от преступления, определенная по судебному акту, всего</t>
  </si>
  <si>
    <t>- муниципальная</t>
  </si>
  <si>
    <t>- общественных организаций (объединений)</t>
  </si>
  <si>
    <t>- частная юридических лиц</t>
  </si>
  <si>
    <t>- частная физических лиц - субъектов предпринимательства</t>
  </si>
  <si>
    <t>- личное имущество граждан</t>
  </si>
  <si>
    <t>Сумма ущерба, не присужденная судом (мировым судьей) к взысканию с учетом материального положения должника или вины других лиц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</si>
  <si>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</si>
  <si>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</si>
  <si>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- других районов данного субъекта РФ</t>
  </si>
  <si>
    <t>- других субъектов РФ</t>
  </si>
  <si>
    <t>- других государств</t>
  </si>
  <si>
    <t>Сумма по исполнительным листам, выданным взыскателям</t>
  </si>
  <si>
    <t>Виды штрафов и денежных взысканий</t>
  </si>
  <si>
    <t>Суммы штрафов и денежных взысканий (руб.)</t>
  </si>
  <si>
    <t>наложено</t>
  </si>
  <si>
    <t>уплачено добровольно</t>
  </si>
  <si>
    <t>передано для принудительного исполнения</t>
  </si>
  <si>
    <t>взыскано принудительно</t>
  </si>
  <si>
    <t>Раздел 3. Результаты применения залога, как мера пресечения по уголовным делам</t>
  </si>
  <si>
    <t>по числу лиц</t>
  </si>
  <si>
    <t xml:space="preserve">Штат судей на конец отчетного периода </t>
  </si>
  <si>
    <t>Количество судов, по которым сотавлен отчет (для сводного отчета)</t>
  </si>
  <si>
    <t>номер телефона</t>
  </si>
  <si>
    <t>Форма №4</t>
  </si>
  <si>
    <t>Наименование получателя</t>
  </si>
  <si>
    <t xml:space="preserve">УСД в Костромской области </t>
  </si>
  <si>
    <t xml:space="preserve">В том числе 
(из стр.10) по принадлежности к видам собственности:         </t>
  </si>
  <si>
    <t xml:space="preserve">В том числе 
(из стр.1) по принадлежности к видам собственности:            </t>
  </si>
  <si>
    <t>Примечание к разделу 1: сведения по графам 1 и 2 учитываются по приговорам и решениям, вступившим в законную силу в отчетном периоде</t>
  </si>
  <si>
    <t>Контрольные равенства: 
1) стр.1 равна сумме строк 2-7 и сумме строк 8-10; 2) строка 10 равна сумме строк 11-16; 3)строка 10 равна сумме строк 17 и 22, 3) строка 17 равна сумме строк 18-21</t>
  </si>
  <si>
    <t>Руководитель отчета</t>
  </si>
  <si>
    <t>должность                       Фамилия И.О.                            подпись</t>
  </si>
  <si>
    <t>М.П.</t>
  </si>
  <si>
    <t>дата составления отчета</t>
  </si>
  <si>
    <r>
      <t>Штрафы, как мера уголовного наказания:                                                                                                          
- основные, включая назначенные по совокупности преступлений</t>
    </r>
    <r>
      <rPr>
        <sz val="8"/>
        <rFont val="Times New Roman Cyr"/>
        <family val="0"/>
      </rPr>
      <t xml:space="preserve"> (гр.1 из стр.8 гр.1 раздела 3 формы №1)</t>
    </r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</si>
  <si>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</si>
  <si>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Легализация (отмывание) денежных средств или иного имущества, приобретенных другими лицами преступным путем (ст.174 УК РФ)</t>
  </si>
  <si>
    <t>Легализация (отмывание) денежных средств или иного имущества, приобретенных лицом в результате совершения им преступления (ст.174.1 УК РФ)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</si>
  <si>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</si>
  <si>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</si>
  <si>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</si>
  <si>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</si>
  <si>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</si>
  <si>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</si>
  <si>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 xml:space="preserve">Раздел 5. Суммы процессуальных издержек за счет средств федерального бюджета </t>
  </si>
  <si>
    <t>№ стр</t>
  </si>
  <si>
    <t>Сумма легализованных денежных средств (руб.)</t>
  </si>
  <si>
    <t>Раздел 7. Справка о количестве судов и судей</t>
  </si>
  <si>
    <t>Уголовное</t>
  </si>
  <si>
    <t>Гражданское</t>
  </si>
  <si>
    <t>Административное</t>
  </si>
  <si>
    <t>По видам учреждений</t>
  </si>
  <si>
    <t>Должностное лицо, ответственное за составление отчета</t>
  </si>
  <si>
    <t>Суммы, связанные с участием (явкой), оплатой труда и иными расходами (руб.)</t>
  </si>
  <si>
    <t>Раздел 2. Сведения о штрафах и иных денежных взысканиях в доход государства, наложенных судом (мировым судьей)  и их исполнении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</si>
  <si>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</si>
  <si>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</si>
  <si>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</si>
  <si>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лица, временно отстраненные от должности ст.114, ст.131 УПК РФ</t>
  </si>
  <si>
    <t>количество дел</t>
  </si>
  <si>
    <t>Раздел 6. Суммы процессуальных издержек за счет средств федерального бюджета,  связанных с производством судебной экспертизы</t>
  </si>
  <si>
    <r>
      <t>ОТЧЕТ О  СУММАХ УЩЕРБА ОТ ПРЕСТУПЛЕНИЙ, СУММАХ МАТЕРИАЛЬНЫХ ВЗЫСКАНИЙ В ДОХОД ГОСУДАРСТВА, СУММАХ СУДЕБНЫХ ИЗДЕРЖЕК ИЗ СРЕДСТВ ФЕДЕРАЛЬНОГО БЮДЖЕТА, ОПРЕДЕЛЕННЫХ СУДЕБНЫМИ АКТАМИ</t>
    </r>
  </si>
  <si>
    <t>Экспертные учреждения Министерства здравоохранения и социального развития Российской Федерации</t>
  </si>
  <si>
    <t>Cтатус</t>
  </si>
  <si>
    <t>Код формулы</t>
  </si>
  <si>
    <t>Формула</t>
  </si>
  <si>
    <t>Описание формулы</t>
  </si>
  <si>
    <t>Ф.F4w разд.4 стл.1 стр.1=0</t>
  </si>
  <si>
    <t>Ф.F4w разд.4 стл.1 стр.2=0</t>
  </si>
  <si>
    <t>Ф.F4w разд.4 стл.2 стр.1=0</t>
  </si>
  <si>
    <t>Ф.F4w разд.4 стл.2 стр.2=0</t>
  </si>
  <si>
    <t>Ф.F4w разд.7 стл.1 стр.1&gt;0</t>
  </si>
  <si>
    <t>(р,м,о) Внести количество судов и судей (участков мировых судей)</t>
  </si>
  <si>
    <t>Ф.F4w разд.7 стл.1 стр.2&gt;0</t>
  </si>
  <si>
    <t>Ф.F4w разд.1 стл.1 стр.10=Ф.F4w разд.1 стл.1 сумма стр.11-16</t>
  </si>
  <si>
    <t>(р,м,о) В разделе 1 строка 10 "Сумма ущерба, присужденная к взысканию" детально расткрыта в строках 11-16, которые ей должны равняться</t>
  </si>
  <si>
    <t>Ф.F4w разд.1 стл.2 стр.10=Ф.F4w разд.1 стл.2 сумма стр.11-16</t>
  </si>
  <si>
    <t>Ф.F4w разд.1 стл.1 стр.10=Ф.F4w разд.1 стл.1 стр.17+Ф.F4w разд.1 стл.1 стр.22</t>
  </si>
  <si>
    <t>(р,м,о)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</si>
  <si>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Ф.F4w разд.1 стл.2 стр.10=Ф.F4w разд.1 стл.2 стр.17+Ф.F4w разд.1 стл.2 стр.22</t>
  </si>
  <si>
    <t>Ф.F4w разд.1 стл.1 стр.17=Ф.F4w разд.1 стл.1 сумма стр.18-21</t>
  </si>
  <si>
    <t>(р,м,о) В разделе 1 строка 17 детально раскрыта в строках 18-21, которые ей должны равняться</t>
  </si>
  <si>
    <t>Ф.F4w разд.1 стл.2 стр.17=Ф.F4w разд.1 стл.2 сумма стр.18-21</t>
  </si>
  <si>
    <t>Ф.F4w разд.2 сумма стл.1-4 сумма стр.1-7&gt;0</t>
  </si>
  <si>
    <t>(р,м,о) Раздел не может быть пустым в отчете суда</t>
  </si>
  <si>
    <t>Ф.F4w разд.2 стл.1 стр.7=0</t>
  </si>
  <si>
    <t>(р,м,о) В разделе 2 данные должны отсутствовать в строке 7 графы 1</t>
  </si>
  <si>
    <t>Ф.F4w разд.2 стл.3 стр.7=0</t>
  </si>
  <si>
    <t>(р,м,о) В разделе 2 данные в строке 7 граф 3 и 4 должны отсутствовать</t>
  </si>
  <si>
    <t>Ф.F4w разд.2 стл.4 стр.7=0</t>
  </si>
  <si>
    <t>Ф.F4w разд.1 стл.1 стр.1=Ф.F4w разд.1 стл.1 сумма стр.2-7</t>
  </si>
  <si>
    <t>Ф.F4w разд.1 стл.2 стр.1=Ф.F4w разд.1 стл.2 сумма стр.2-7</t>
  </si>
  <si>
    <t>Ф.F4w разд.1 стл.1 стр.1=Ф.F4w разд.1 стл.1 сумма стр.8-10</t>
  </si>
  <si>
    <t>(р,м,о) В разд.1 стр.1 должна быть равна сумме строк 8 - 10</t>
  </si>
  <si>
    <t>Ф.F4w разд.1 стл.2 стр.1=Ф.F4w разд.1 стл.2 сумма стр.8-10</t>
  </si>
  <si>
    <t>(Ф.F4w разд.5 стл.1 стр.1=0 AND Ф.F4w разд.5 стл.1 стр.2=0) OR (Ф.F4w разд.5 стл.1 стр.1&gt;0 AND Ф.F4w разд.5 стл.1 стр.2&gt;0)</t>
  </si>
  <si>
    <t>(р,м,о) В разделе 5 если есть данные в стр. 1, то они должны присутствовать и в стр. 2</t>
  </si>
  <si>
    <t>(Ф.F4w разд.5 стл.2 стр.1=0 AND Ф.F4w разд.5 стл.2 стр.2=0) OR (Ф.F4w разд.5 стл.2 стр.1&gt;0 AND Ф.F4w разд.5 стл.2 стр.2&gt;0)</t>
  </si>
  <si>
    <t>(Ф.F4w разд.5 стл.3 стр.1=0 AND Ф.F4w разд.5 стл.3 стр.2=0) OR (Ф.F4w разд.5 стл.3 стр.1&gt;0 AND Ф.F4w разд.5 стл.3 стр.2&gt;0)</t>
  </si>
  <si>
    <t>(Ф.F4w разд.5 стл.4 стр.1=0 AND Ф.F4w разд.5 стл.4 стр.2=0) OR (Ф.F4w разд.5 стл.4 стр.1&gt;0 AND Ф.F4w разд.5 стл.4 стр.2&gt;0)</t>
  </si>
  <si>
    <t>(Ф.F4w разд.5 стл.5 стр.1=0 AND Ф.F4w разд.5 стл.5 стр.2=0) OR (Ф.F4w разд.5 стл.5 стр.1&gt;0 AND Ф.F4w разд.5 стл.5 стр.2&gt;0)</t>
  </si>
  <si>
    <t>(Ф.F4w разд.5 стл.6 стр.1=0 AND Ф.F4w разд.5 стл.6 стр.2=0) OR (Ф.F4w разд.5 стл.6 стр.1&gt;0 AND Ф.F4w разд.5 стл.6 стр.2&gt;0)</t>
  </si>
  <si>
    <t>Ф.F4w разд.5 стл.5 стр.1=0</t>
  </si>
  <si>
    <t>(р,м) В разделе 5 графа 5 (по всем строкам) равна 0</t>
  </si>
  <si>
    <t>Ф.F4w разд.5 стл.5 стр.2=0</t>
  </si>
  <si>
    <t>Ф.F4w разд.2 сумма стл.2-3 стр.1&lt;=Ф.F4w разд.2 стл.1 стр.1</t>
  </si>
  <si>
    <t>(р,м,о) В разделе 2 "Уплачено добровольно" и "Передано для принудительного исполнения" должны быть меньше или равняться графе "Наложено" в строках 1-6</t>
  </si>
  <si>
    <t>Ф.F4w разд.2 сумма стл.2-3 стр.2&lt;=Ф.F4w разд.2 стл.1 стр.2</t>
  </si>
  <si>
    <t>Ф.F4w разд.2 сумма стл.2-3 стр.3&lt;=Ф.F4w разд.2 стл.1 стр.3</t>
  </si>
  <si>
    <t>Ф.F4w разд.2 сумма стл.2-3 стр.4&lt;=Ф.F4w разд.2 стл.1 стр.4</t>
  </si>
  <si>
    <t>Ф.F4w разд.2 сумма стл.2-3 стр.5&lt;=Ф.F4w разд.2 стл.1 стр.5</t>
  </si>
  <si>
    <t>Ф.F4w разд.2 сумма стл.2-3 стр.6&lt;=Ф.F4w разд.2 стл.1 стр.6</t>
  </si>
  <si>
    <t>Ф.F4w разд.1 стл.1 стр.9=0</t>
  </si>
  <si>
    <t>Подтверждение</t>
  </si>
  <si>
    <t>Мировой судья</t>
  </si>
  <si>
    <t>УСД в Калининградской области</t>
  </si>
  <si>
    <t>УСД в Магаданской области</t>
  </si>
  <si>
    <t>УСД в Псковской области</t>
  </si>
  <si>
    <t>УСД в Республике Башкортостан</t>
  </si>
  <si>
    <t xml:space="preserve">(р,м,о) Количество экспертиз по делам </t>
  </si>
  <si>
    <t>Ущерб причинен (руб.)</t>
  </si>
  <si>
    <t>Сумма ущерба, признанная судом (мировым судьей) погашенной до вынесения судебного акта</t>
  </si>
  <si>
    <r>
      <t>Справка об обращении судебных постановлений к исполнению:</t>
    </r>
    <r>
      <rPr>
        <sz val="12"/>
        <rFont val="Times New Roman CYR"/>
        <family val="1"/>
      </rPr>
      <t xml:space="preserve"> 
общая сумма по исполнительным листам, переданным для исполнения судебным приставам-исполнителям</t>
    </r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</si>
  <si>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</si>
  <si>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</si>
  <si>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</si>
  <si>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сумма внесенного залога (руб.)</t>
  </si>
  <si>
    <t>На стадии дознания, предварительного следствия</t>
  </si>
  <si>
    <t>На стадии судебного рассмотрения</t>
  </si>
  <si>
    <t>Статья Уголовного кодекса Росийской Федерации по приговору</t>
  </si>
  <si>
    <t>По судебным постановлениям, вынесенным в I и апелляционной инстанциях</t>
  </si>
  <si>
    <t>Количество оплаченных дней</t>
  </si>
  <si>
    <t>Количество постановлений о назначении экспертиз с оплатой за счет средств федерального бюджета, вынесенных в отчетный период</t>
  </si>
  <si>
    <t>из них с указанием в постановлении суммы к оплате из федерального бюджета</t>
  </si>
  <si>
    <t>Суммы расходов по графе 2 
(руб.)</t>
  </si>
  <si>
    <t>Из граф 2 и 3 по видам производств</t>
  </si>
  <si>
    <t>суммы расходов 
(руб.)</t>
  </si>
  <si>
    <t>Всего</t>
  </si>
  <si>
    <r>
      <t>Дополнительные, а так же как  основное наказание, исполняемое самостоятельно</t>
    </r>
    <r>
      <rPr>
        <sz val="12"/>
        <rFont val="Times New Roman CYR"/>
        <family val="0"/>
      </rPr>
      <t xml:space="preserve"> </t>
    </r>
    <r>
      <rPr>
        <sz val="8"/>
        <rFont val="Times New Roman Cyr"/>
        <family val="0"/>
      </rPr>
      <t>(гр.1 из стр.17 гр.1 раздела 3 формы №1)</t>
    </r>
  </si>
  <si>
    <r>
      <t>Штрафы и денежные взыскания (наложенные) по уголовным делам в порядке ст. 118 УПК</t>
    </r>
    <r>
      <rPr>
        <sz val="12"/>
        <rFont val="Times New Roman CYR"/>
        <family val="1"/>
      </rPr>
      <t xml:space="preserve"> </t>
    </r>
    <r>
      <rPr>
        <sz val="8"/>
        <rFont val="Times New Roman Cyr"/>
        <family val="0"/>
      </rPr>
      <t>(журнал формы №13)</t>
    </r>
  </si>
  <si>
    <r>
      <t>Штрафы (наложенные) по гражданским делам в порядке ст. 105, 106, 168 ГПК</t>
    </r>
    <r>
      <rPr>
        <sz val="12"/>
        <rFont val="Times New Roman CYR"/>
        <family val="1"/>
      </rPr>
      <t xml:space="preserve"> </t>
    </r>
    <r>
      <rPr>
        <sz val="8"/>
        <rFont val="Times New Roman Cyr"/>
        <family val="0"/>
      </rPr>
      <t>(журнал формы №14)</t>
    </r>
  </si>
  <si>
    <r>
      <t>Штрафы как вид наказания по делам об административных правонарушениях</t>
    </r>
    <r>
      <rPr>
        <sz val="12"/>
        <rFont val="Times New Roman CYR"/>
        <family val="1"/>
      </rPr>
      <t xml:space="preserve"> </t>
    </r>
    <r>
      <rPr>
        <sz val="8"/>
        <rFont val="Times New Roman Cyr"/>
        <family val="0"/>
      </rPr>
      <t>(гр.1 из гр.24 стр.1 формы №1-АП; сумма гр.2 и 4 из гр.25, 26 стр.1 формы №1-АП)</t>
    </r>
  </si>
  <si>
    <t>- государственная</t>
  </si>
  <si>
    <t>- данного района</t>
  </si>
  <si>
    <t>Контрольное равенство: строка 5 равна сумме строк 1-4</t>
  </si>
  <si>
    <t>Ф.F4w разд.6 стл.1 стр.5=Ф.F4w разд.6 стл.1 сумма стр.1-4</t>
  </si>
  <si>
    <t>(р,м,о) Всего по строкам</t>
  </si>
  <si>
    <t>Ф.F4w разд.6 стл.2 стр.5=Ф.F4w разд.6 стл.2 сумма стр.1-4</t>
  </si>
  <si>
    <t>Ф.F4w разд.6 стл.3 стр.5=Ф.F4w разд.6 стл.3 сумма стр.1-4</t>
  </si>
  <si>
    <t>Ф.F4w разд.6 стл.4 стр.5=Ф.F4w разд.6 стл.4 сумма стр.1-4</t>
  </si>
  <si>
    <t>Ф.F4w разд.6 стл.5 стр.5=Ф.F4w разд.6 стл.5 сумма стр.1-4</t>
  </si>
  <si>
    <t>Ф.F4w разд.6 стл.6 стр.5=Ф.F4w разд.6 стл.6 сумма стр.1-4</t>
  </si>
  <si>
    <t>Ф.F4w разд.6 стл.7 стр.5=Ф.F4w разд.6 стл.7 сумма стр.1-4</t>
  </si>
  <si>
    <t>Ф.F4w разд.6 стл.8 стр.5=Ф.F4w разд.6 стл.8 сумма стр.1-4</t>
  </si>
  <si>
    <t>Ф.F4w разд.6 стл.9 стр.5=Ф.F4w разд.6 стл.9 сумма стр.1-4</t>
  </si>
  <si>
    <t>Ф.F4w разд.6 стл.1 стр.1&gt;=Ф.F4w разд.6 стл.2 стр.1</t>
  </si>
  <si>
    <t>(р,м,о) Графа 2 из графы 1</t>
  </si>
  <si>
    <t>Ф.F4w разд.6 стл.1 стр.2&gt;=Ф.F4w разд.6 стл.2 стр.2</t>
  </si>
  <si>
    <t>Ф.F4w разд.6 стл.1 стр.3&gt;=Ф.F4w разд.6 стл.2 стр.3</t>
  </si>
  <si>
    <t>Ф.F4w разд.6 стл.1 стр.4&gt;=Ф.F4w разд.6 стл.2 стр.4</t>
  </si>
  <si>
    <t>Ф.F4w разд.6 стл.1 стр.5&gt;=Ф.F4w разд.6 стл.2 стр.5</t>
  </si>
  <si>
    <t>(Ф.F4w разд.5 стл.4 стр.2=0 AND Ф.F4w разд.5 стл.4 стр.3=0) OR (Ф.F4w разд.5 стл.4 стр.2&gt;0 AND Ф.F4w разд.5 стл.4 стр.3&gt;0)</t>
  </si>
  <si>
    <t>(р,м,о) в разделе 5 если есть данные в строке 2, то они должны быть и в строке 3</t>
  </si>
  <si>
    <t>(Ф.F4w разд.5 стл.5 стр.2=0 AND Ф.F4w разд.5 стл.5 стр.3=0) OR (Ф.F4w разд.5 стл.5 стр.2&gt;0 AND Ф.F4w разд.5 стл.5 стр.3&gt;0)</t>
  </si>
  <si>
    <t>(Ф.F4w разд.5 стл.6 стр.2=0 AND Ф.F4w разд.5 стл.6 стр.3=0) OR (Ф.F4w разд.5 стл.6 стр.2&gt;0 AND Ф.F4w разд.5 стл.6 стр.3&gt;0)</t>
  </si>
  <si>
    <t>(Ф.F4w разд.5 стл.1 стр.2=0 AND Ф.F4w разд.5 стл.1 стр.3=0) OR (Ф.F4w разд.5 стл.1 стр.2&gt;0 AND Ф.F4w разд.5 стл.1 стр.3&gt;0)</t>
  </si>
  <si>
    <t>(р,м,о) В разделе 5 если есть данные в стр. 2, то они должны быть и в строке 3</t>
  </si>
  <si>
    <t>(Ф.F4w разд.5 стл.2 стр.2=0 AND Ф.F4w разд.5 стл.2 стр.3=0) OR (Ф.F4w разд.5 стл.2 стр.2&gt;0 AND Ф.F4w разд.5 стл.2 стр.3&gt;0)</t>
  </si>
  <si>
    <t>(Ф.F4w разд.3 стл.3 стр.1=0 AND Ф.F4w разд.3 стл.4 стр.1=0) OR (Ф.F4w разд.3 стл.3 стр.1&gt;0 AND Ф.F4w разд.3 стл.4 стр.1&gt;0)</t>
  </si>
  <si>
    <t>(р,м,о) В разделе 3 если есть данные в графе 3, то они должны быть и в графе 4</t>
  </si>
  <si>
    <t>(Ф.F4w разд.3 стл.3 стр.2=0 AND Ф.F4w разд.3 стл.4 стр.2=0) OR (Ф.F4w разд.3 стл.3 стр.2&gt;0 AND Ф.F4w разд.3 стл.4 стр.2&gt;0)</t>
  </si>
  <si>
    <t xml:space="preserve">(м) Раздел 4 не должен заполняться. </t>
  </si>
  <si>
    <t>Ф.F4w разд.5 стл.3 стр.3=0</t>
  </si>
  <si>
    <t>(р,м,о) Количество дней в суде по экспертам, специалистам не подсчитывать</t>
  </si>
  <si>
    <t>(Ф.F4w разд.3 стл.1 стр.1=0 AND Ф.F4w разд.3 стл.2 стр.1=0) OR (Ф.F4w разд.3 стл.1 стр.1&gt;0 AND Ф.F4w разд.3 стл.2 стр.1&gt;0)</t>
  </si>
  <si>
    <t>(р,м,о) В разделе 3 если есть данные в графе 1, то они должны присутствовать и в графе 2</t>
  </si>
  <si>
    <t>(Ф.F4w разд.3 стл.1 стр.2=0 AND Ф.F4w разд.3 стл.2 стр.2=0) OR (Ф.F4w разд.3 стл.1 стр.2&gt;0 AND Ф.F4w разд.3 стл.2 стр.2&gt;0)</t>
  </si>
  <si>
    <t>(р,м,о)В разд.1 стр.1 должна быть равна сумме строк 2 - 7</t>
  </si>
  <si>
    <t>Ф.F4w разд.3 стл.1 стр.1&gt;=Ф.F4w разд.3 стл.3 стр.1</t>
  </si>
  <si>
    <t xml:space="preserve">(р,м,о) В разделе 3 гр.3 стр.1,2 должна быть меньше или равна гр.1 </t>
  </si>
  <si>
    <t>Ф.F4w разд.3 стл.1 стр.2&gt;=Ф.F4w разд.3 стл.3 стр.2</t>
  </si>
  <si>
    <t>(Ф.F4w разд.6 стл.2 стр.1=0 AND Ф.F4w разд.6 стл.3 стр.1=0) OR (Ф.F4w разд.6 стл.2 стр.1&gt;0 AND Ф.F4w разд.6 стл.3 стр.1&gt;0)</t>
  </si>
  <si>
    <t>(р,м,о) В разделе 6 если есть данные в графе 2, то они должны присутствовать и в графе 3</t>
  </si>
  <si>
    <t>(Ф.F4w разд.6 стл.2 стр.2=0 AND Ф.F4w разд.6 стл.3 стр.2=0) OR (Ф.F4w разд.6 стл.2 стр.2&gt;0 AND Ф.F4w разд.6 стл.3 стр.2&gt;0)</t>
  </si>
  <si>
    <t>(Ф.F4w разд.6 стл.2 стр.3=0 AND Ф.F4w разд.6 стл.3 стр.3=0) OR (Ф.F4w разд.6 стл.2 стр.3&gt;0 AND Ф.F4w разд.6 стл.3 стр.3&gt;0)</t>
  </si>
  <si>
    <t>(Ф.F4w разд.6 стл.2 стр.4=0 AND Ф.F4w разд.6 стл.3 стр.4=0) OR (Ф.F4w разд.6 стл.2 стр.4&gt;0 AND Ф.F4w разд.6 стл.3 стр.4&gt;0)</t>
  </si>
  <si>
    <t>Ф.F4w разд.6 стл.3 стр.1=Ф.F4w разд.6 стл.5 стр.1+Ф.F4w разд.6 стл.7 стр.1+Ф.F4w разд.6 стл.9 стр.1</t>
  </si>
  <si>
    <t xml:space="preserve">(р,м,о) В разделе 6 стл. 3  должны равняться сумме стл.5,7,9 </t>
  </si>
  <si>
    <t>Ф.F4w разд.6 стл.3 стр.2=Ф.F4w разд.6 стл.5 стр.2+Ф.F4w разд.6 стл.7 стр.2+Ф.F4w разд.6 стл.9 стр.2</t>
  </si>
  <si>
    <t>Ф.F4w разд.6 стл.3 стр.3=Ф.F4w разд.6 стл.5 стр.3+Ф.F4w разд.6 стл.7 стр.3+Ф.F4w разд.6 стл.9 стр.3</t>
  </si>
  <si>
    <t>Ф.F4w разд.6 стл.3 стр.4=Ф.F4w разд.6 стл.5 стр.4+Ф.F4w разд.6 стл.7 стр.4+Ф.F4w разд.6 стл.9 стр.4</t>
  </si>
  <si>
    <t>Ф.F4w разд.5 стл.5 стр.3=0</t>
  </si>
  <si>
    <t>Ф.F4w разд.6 стл.2 стр.1&gt;=Ф.F4w разд.6 стл.4 стр.1+Ф.F4w разд.6 стл.6 стр.1+Ф.F4w разд.6 стл.8 стр.1</t>
  </si>
  <si>
    <t>Ф.F4w разд.6 стл.2 стр.2&gt;=Ф.F4w разд.6 стл.4 стр.2+Ф.F4w разд.6 стл.6 стр.2+Ф.F4w разд.6 стл.8 стр.2</t>
  </si>
  <si>
    <t>Ф.F4w разд.6 стл.2 стр.3&gt;=Ф.F4w разд.6 стл.4 стр.3+Ф.F4w разд.6 стл.6 стр.3+Ф.F4w разд.6 стл.8 стр.3</t>
  </si>
  <si>
    <t>Ф.F4w разд.6 стл.2 стр.4&gt;=Ф.F4w разд.6 стл.4 стр.4+Ф.F4w разд.6 стл.6 стр.4+Ф.F4w разд.6 стл.8 стр.4</t>
  </si>
  <si>
    <t>Ф.F4w разд.3 стл.4 стр.1&lt;=1000000</t>
  </si>
  <si>
    <t>(р,м,о) Если сумма залога в отчете превышает 1 млн.руб., то на листе ФЛК информационный внести подтверждение о выверке сумм</t>
  </si>
  <si>
    <t>Ф.F4w разд.3 стл.4 стр.2&lt;=1000000</t>
  </si>
  <si>
    <t>Ф.F4w разд.3 стл.2 стр.1&lt;=1000000</t>
  </si>
  <si>
    <t>Ф.F4w разд.3 стл.2 стр.2&lt;=1000000</t>
  </si>
  <si>
    <t>УСД в Камчатском крае</t>
  </si>
  <si>
    <t>Прим. В случае почасовой оплаты услуг количество дней рассчитать делением количества часов на 8 (округление до полного дня). 
В случае оплаты услуг по количеству переведенных листов количество дней рассчитать делением количества листов на 8 (округление до полного дня).</t>
  </si>
  <si>
    <t>Число лиц 
(по количеству постановлений к оплате)</t>
  </si>
  <si>
    <t>(р,м,о) Внесите подтверждение на лист ФЛК Информационное</t>
  </si>
  <si>
    <t>УСД в Забайкальском крае</t>
  </si>
  <si>
    <r>
      <t>Госпошлина, присужденная к взысканию в доход государства по гражданским делам</t>
    </r>
    <r>
      <rPr>
        <sz val="12"/>
        <rFont val="Times New Roman CYR"/>
        <family val="0"/>
      </rPr>
      <t xml:space="preserve"> </t>
    </r>
    <r>
      <rPr>
        <sz val="8"/>
        <rFont val="Times New Roman Cyr"/>
        <family val="0"/>
      </rPr>
      <t>(гр.1 из гр.17 стр."Всего" раздела 1 формы №2)</t>
    </r>
  </si>
  <si>
    <r>
      <t>Госпошлина, уплаченная по гражданским делам при подаче заявления</t>
    </r>
    <r>
      <rPr>
        <sz val="8"/>
        <rFont val="Times New Roman Cyr"/>
        <family val="0"/>
      </rPr>
      <t xml:space="preserve"> (гр.2 из гр.15 стр."Всего" раздела 1 формы №2)</t>
    </r>
  </si>
  <si>
    <t>Текущая дата печати:</t>
  </si>
  <si>
    <t>Код:</t>
  </si>
  <si>
    <t>УСД в Пермском крае</t>
  </si>
  <si>
    <t>УСД в г.Москва</t>
  </si>
  <si>
    <t>Утверждена приказом Судебного департамента 
от 20 мая 2009 года № 97</t>
  </si>
  <si>
    <t xml:space="preserve"> Федеральной службе государственной статистики</t>
  </si>
  <si>
    <t>в согласованные сроки</t>
  </si>
  <si>
    <t>Ф.f4w разд.5 стл.1 стр.2/Ф.f4w разд.5 стл.1 стр.3&gt;=275</t>
  </si>
  <si>
    <t>Ф.f4w разд.5 стл.1 стр.2/Ф.f4w разд.5 стл.1 стр.3&lt;=2200</t>
  </si>
  <si>
    <t>Ф.F4w разд.2 стл.1 стр.1&lt;=10000000</t>
  </si>
  <si>
    <t>(р,м,о) Если сумма штрафа или госпошлины в отчете превышает 10 млн.руб., то на листе ФЛК информационный внести подтверждение о выверке сумм</t>
  </si>
  <si>
    <t>Ф.F4w разд.2 стл.1 стр.2&lt;=10000000</t>
  </si>
  <si>
    <t>Ф.F4w разд.2 стл.1 стр.3&lt;=10000000</t>
  </si>
  <si>
    <t>Ф.F4w разд.2 стл.1 стр.4&lt;=10000000</t>
  </si>
  <si>
    <t>Ф.F4w разд.2 стл.1 стр.5&lt;=10000000</t>
  </si>
  <si>
    <t>Ф.F4w разд.2 стл.1 стр.6&lt;=10000000</t>
  </si>
  <si>
    <t>Ф.F4w разд.2 стл.1 стр.7&lt;=10000000</t>
  </si>
  <si>
    <t>Ф.F4w разд.2 стл.2 стр.1&lt;=10000000</t>
  </si>
  <si>
    <t>Ф.F4w разд.2 стл.2 стр.2&lt;=10000000</t>
  </si>
  <si>
    <t>Ф.F4w разд.2 стл.2 стр.3&lt;=10000000</t>
  </si>
  <si>
    <t>Ф.F4w разд.2 стл.2 стр.4&lt;=10000000</t>
  </si>
  <si>
    <t>Ф.F4w разд.2 стл.2 стр.5&lt;=10000000</t>
  </si>
  <si>
    <t>Ф.F4w разд.2 стл.2 стр.6&lt;=10000000</t>
  </si>
  <si>
    <t>Ф.F4w разд.2 стл.2 стр.7&lt;=10000000</t>
  </si>
  <si>
    <t>Ф.F4w разд.2 стл.3 стр.1&lt;=10000000</t>
  </si>
  <si>
    <t>Ф.F4w разд.2 стл.3 стр.2&lt;=10000000</t>
  </si>
  <si>
    <t>Ф.F4w разд.2 стл.3 стр.3&lt;=10000000</t>
  </si>
  <si>
    <t>Ф.F4w разд.2 стл.3 стр.4&lt;=10000000</t>
  </si>
  <si>
    <t>Ф.F4w разд.2 стл.3 стр.5&lt;=10000000</t>
  </si>
  <si>
    <t>Ф.F4w разд.2 стл.3 стр.6&lt;=10000000</t>
  </si>
  <si>
    <t>Ф.F4w разд.2 стл.3 стр.7&lt;=10000000</t>
  </si>
  <si>
    <t>Ф.F4w разд.2 стл.4 стр.1&lt;=10000000</t>
  </si>
  <si>
    <t>Ф.F4w разд.2 стл.4 стр.2&lt;=10000000</t>
  </si>
  <si>
    <t>Ф.F4w разд.2 стл.4 стр.3&lt;=10000000</t>
  </si>
  <si>
    <t>Ф.F4w разд.2 стл.4 стр.4&lt;=10000000</t>
  </si>
  <si>
    <t>Ф.F4w разд.2 стл.4 стр.5&lt;=10000000</t>
  </si>
  <si>
    <t>Ф.F4w разд.2 стл.4 стр.6&lt;=10000000</t>
  </si>
  <si>
    <t>Ф.F4w разд.2 стл.4 стр.7&lt;=10000000</t>
  </si>
  <si>
    <t>(р,м,о) В разделе 3 гр.3 стр.1,2 должна быть меньше или равна гр.1 (за исключением случае обращения в доход государства сумм, наложенных в предыдущие года)</t>
  </si>
  <si>
    <r>
      <t xml:space="preserve">(р,м,о) Средняя сумма за 1 день работы адвоката не менее 275 руб (см. Постановление №400 04.07.2003) Следует проверить статданные. Подтверждение не требуется.
</t>
    </r>
    <r>
      <rPr>
        <sz val="8"/>
        <color indexed="14"/>
        <rFont val="Times New Roman"/>
        <family val="1"/>
      </rPr>
      <t>В случае загрузки в ПИ «Судебная статистика» отчётов по этой форме без данных по количеству адвокатов и суммам, уплаченным адвокатам будет появляться ошибка: 
«Ошибка обработки файла
Обнаружена ошибка: деление на ноль.»
- Если суммы есть, то отчёт должен проверяться и загружаться нормально. Можно загружать все в подряд, а по отсеянным с ошибкой отчётам уточнять, если не было сумм по адвокатам, то для загрузки конкретного отчета соответствующие ФЛК в программе временно блокировать. 
- Другой вариант: в программе эти КС блокировать, а в каждом отчёте лист ФЛК информационный и РАЗДЕЛ 5 проверять ВРУЧНУЮ, открывая каждый шаблон.</t>
    </r>
  </si>
  <si>
    <r>
      <t xml:space="preserve">(р,м,о) Средняя сумма за 1 день работы адвоката не более 2200 руб (см. Постановление №400 04.07.2003) Следует проверить статданные с учётом процентных надбавок. Подтверждение не требуется.
</t>
    </r>
    <r>
      <rPr>
        <sz val="8"/>
        <color indexed="14"/>
        <rFont val="Times New Roman"/>
        <family val="1"/>
      </rPr>
      <t>В случае загрузки в ПИ «Судебная статистика» отчётов по этой форме без данных по количеству адвокатов и суммам, уплаченным адвокатам будет появляться ошибка: 
«Ошибка обработки файла
Обнаружена ошибка: деление на ноль.»
- Если суммы есть, то отчёт должен проверяться и загружаться нормально. Можно загружать все в подряд, а по отсеянным с ошибкой отчётам уточнять, если не было сумм по адвокатам, то для загрузки конкретного отчета соответствующие ФЛК в программе временно блокировать. 
- Другой вариант: в программе эти КС блокировать, а в каждом отчёте лист ФЛК информационный и РАЗДЕЛ 5 проверять ВРУЧНУЮ, открывая каждый шаблон.</t>
    </r>
  </si>
  <si>
    <t>Д.З.Саляхов</t>
  </si>
  <si>
    <t>главный специалист</t>
  </si>
  <si>
    <t>Г.Р.Сагитова</t>
  </si>
  <si>
    <t>843-221-65-53</t>
  </si>
  <si>
    <t>22 июля 2010</t>
  </si>
  <si>
    <t>путем суммирования</t>
  </si>
  <si>
    <t>Республика Татарстан, г.Наб.Челны, с\уч №6, Дело №1-09/10-6 в отношении Жиркова М.И. ч.1 ст.175, г.Нижнекамск,  с\уч №4, дело № 1-32/10 в отношении Гайнеева И.Я. по ст. 159 ч.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</si>
</sst>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</numFmts>
  <fonts count="34">
    <font>
      <sz val="10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2"/>
      <name val="Times New Roman CYR"/>
      <family val="1"/>
    </font>
    <font>
      <b/>
      <sz val="8"/>
      <color indexed="10"/>
      <name val="Arial"/>
      <family val="2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 CYR"/>
      <family val="1"/>
    </font>
    <font>
      <sz val="8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sz val="8"/>
      <color indexed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49" fontId="18" fillId="0" borderId="0" xfId="0" applyNumberFormat="1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49" fontId="15" fillId="0" borderId="0" xfId="0" applyNumberFormat="1" applyFont="1" applyAlignment="1">
      <alignment/>
    </xf>
    <xf numFmtId="0" fontId="14" fillId="0" borderId="0" xfId="0" applyFont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4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horizontal="right" wrapText="1"/>
      <protection/>
    </xf>
    <xf numFmtId="0" fontId="2" fillId="0" borderId="4" xfId="0" applyFont="1" applyBorder="1" applyAlignment="1" applyProtection="1">
      <alignment horizontal="center" wrapText="1"/>
      <protection/>
    </xf>
    <xf numFmtId="0" fontId="2" fillId="0" borderId="4" xfId="0" applyFont="1" applyBorder="1" applyAlignment="1" applyProtection="1">
      <alignment wrapText="1"/>
      <protection/>
    </xf>
    <xf numFmtId="0" fontId="1" fillId="0" borderId="8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49" fontId="19" fillId="0" borderId="2" xfId="0" applyNumberFormat="1" applyFont="1" applyBorder="1" applyAlignment="1">
      <alignment vertical="top" wrapText="1"/>
    </xf>
    <xf numFmtId="49" fontId="19" fillId="0" borderId="2" xfId="0" applyNumberFormat="1" applyFont="1" applyBorder="1" applyAlignment="1">
      <alignment horizontal="left" vertical="center"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justify" wrapText="1"/>
    </xf>
    <xf numFmtId="0" fontId="4" fillId="3" borderId="0" xfId="0" applyFont="1" applyFill="1" applyAlignment="1">
      <alignment wrapText="1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19" applyFont="1" applyFill="1" applyBorder="1" applyAlignment="1">
      <alignment horizontal="left" vertical="center"/>
      <protection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justify" wrapText="1"/>
    </xf>
    <xf numFmtId="0" fontId="27" fillId="0" borderId="11" xfId="19" applyFont="1" applyFill="1" applyBorder="1" applyAlignment="1">
      <alignment/>
      <protection/>
    </xf>
    <xf numFmtId="0" fontId="1" fillId="0" borderId="0" xfId="19" applyFont="1" applyFill="1" applyBorder="1" applyAlignment="1">
      <alignment horizontal="center" vertical="top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2" xfId="0" applyFont="1" applyBorder="1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11" xfId="19" applyFont="1" applyFill="1" applyBorder="1" applyAlignment="1">
      <alignment horizontal="center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Fill="1" applyAlignment="1">
      <alignment/>
    </xf>
    <xf numFmtId="0" fontId="26" fillId="0" borderId="0" xfId="0" applyFont="1" applyBorder="1" applyAlignment="1">
      <alignment horizontal="left" vertical="center" wrapText="1"/>
    </xf>
    <xf numFmtId="0" fontId="28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4" fillId="0" borderId="0" xfId="0" applyFont="1" applyAlignment="1">
      <alignment horizontal="left" vertic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justify" wrapText="1"/>
    </xf>
    <xf numFmtId="0" fontId="27" fillId="0" borderId="0" xfId="0" applyFont="1" applyAlignment="1" applyProtection="1">
      <alignment/>
      <protection/>
    </xf>
    <xf numFmtId="3" fontId="1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2" xfId="0" applyNumberFormat="1" applyFont="1" applyFill="1" applyBorder="1" applyAlignment="1" applyProtection="1">
      <alignment horizontal="right" vertical="center"/>
      <protection locked="0"/>
    </xf>
    <xf numFmtId="3" fontId="13" fillId="4" borderId="2" xfId="0" applyNumberFormat="1" applyFont="1" applyFill="1" applyBorder="1" applyAlignment="1" applyProtection="1">
      <alignment horizontal="right" vertical="center"/>
      <protection locked="0"/>
    </xf>
    <xf numFmtId="3" fontId="13" fillId="5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justify" wrapText="1"/>
    </xf>
    <xf numFmtId="0" fontId="9" fillId="0" borderId="2" xfId="0" applyFont="1" applyBorder="1" applyAlignment="1">
      <alignment/>
    </xf>
    <xf numFmtId="0" fontId="27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/>
    </xf>
    <xf numFmtId="0" fontId="29" fillId="0" borderId="0" xfId="0" applyFont="1" applyFill="1" applyAlignment="1" applyProtection="1">
      <alignment shrinkToFit="1"/>
      <protection/>
    </xf>
    <xf numFmtId="0" fontId="17" fillId="0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49" fontId="14" fillId="0" borderId="1" xfId="18" applyNumberFormat="1" applyFont="1" applyFill="1" applyBorder="1" applyAlignment="1">
      <alignment vertical="top" wrapText="1"/>
      <protection/>
    </xf>
    <xf numFmtId="0" fontId="14" fillId="0" borderId="1" xfId="0" applyFont="1" applyBorder="1" applyAlignment="1">
      <alignment/>
    </xf>
    <xf numFmtId="0" fontId="14" fillId="0" borderId="2" xfId="0" applyFont="1" applyFill="1" applyBorder="1" applyAlignment="1">
      <alignment horizontal="justify" vertical="justify" wrapText="1"/>
    </xf>
    <xf numFmtId="0" fontId="27" fillId="0" borderId="2" xfId="0" applyFont="1" applyFill="1" applyBorder="1" applyAlignment="1">
      <alignment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justify"/>
    </xf>
    <xf numFmtId="3" fontId="5" fillId="4" borderId="2" xfId="0" applyNumberFormat="1" applyFont="1" applyFill="1" applyBorder="1" applyAlignment="1">
      <alignment horizontal="right" vertical="center"/>
    </xf>
    <xf numFmtId="0" fontId="17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22" fillId="0" borderId="12" xfId="0" applyNumberFormat="1" applyFont="1" applyAlignment="1">
      <alignment/>
    </xf>
    <xf numFmtId="1" fontId="31" fillId="0" borderId="12" xfId="0" applyNumberFormat="1" applyFont="1" applyAlignment="1">
      <alignment horizontal="center"/>
    </xf>
    <xf numFmtId="0" fontId="5" fillId="0" borderId="13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NumberFormat="1" applyFont="1" applyAlignment="1">
      <alignment horizontal="center" wrapText="1"/>
    </xf>
    <xf numFmtId="0" fontId="4" fillId="0" borderId="12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14" xfId="0" applyFont="1" applyBorder="1" applyAlignment="1">
      <alignment horizontal="center" vertical="justify" wrapText="1"/>
    </xf>
    <xf numFmtId="0" fontId="4" fillId="2" borderId="2" xfId="0" applyFont="1" applyFill="1" applyBorder="1" applyAlignment="1" applyProtection="1">
      <alignment horizontal="center" wrapText="1"/>
      <protection locked="0"/>
    </xf>
    <xf numFmtId="14" fontId="4" fillId="0" borderId="0" xfId="0" applyNumberFormat="1" applyFont="1" applyAlignment="1" applyProtection="1">
      <alignment/>
      <protection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9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horizontal="right"/>
    </xf>
    <xf numFmtId="1" fontId="31" fillId="0" borderId="21" xfId="0" applyNumberFormat="1" applyFont="1" applyBorder="1" applyAlignment="1">
      <alignment horizontal="center"/>
    </xf>
    <xf numFmtId="0" fontId="32" fillId="0" borderId="2" xfId="0" applyFont="1" applyBorder="1" applyAlignment="1">
      <alignment/>
    </xf>
    <xf numFmtId="0" fontId="32" fillId="0" borderId="22" xfId="0" applyFont="1" applyBorder="1" applyAlignment="1">
      <alignment/>
    </xf>
    <xf numFmtId="1" fontId="31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wrapText="1"/>
    </xf>
    <xf numFmtId="0" fontId="4" fillId="2" borderId="22" xfId="0" applyFont="1" applyFill="1" applyBorder="1" applyAlignment="1" applyProtection="1">
      <alignment horizontal="center" wrapText="1"/>
      <protection locked="0"/>
    </xf>
    <xf numFmtId="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1" fillId="0" borderId="27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5" xfId="0" applyFont="1" applyBorder="1" applyAlignment="1" applyProtection="1">
      <alignment horizontal="center" wrapText="1"/>
      <protection/>
    </xf>
    <xf numFmtId="0" fontId="1" fillId="0" borderId="6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22" fillId="0" borderId="9" xfId="0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5" xfId="0" applyFont="1" applyBorder="1" applyAlignment="1" applyProtection="1">
      <alignment horizontal="center" wrapText="1"/>
      <protection/>
    </xf>
    <xf numFmtId="0" fontId="5" fillId="0" borderId="6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top"/>
      <protection/>
    </xf>
    <xf numFmtId="0" fontId="7" fillId="0" borderId="5" xfId="0" applyFont="1" applyBorder="1" applyAlignment="1" applyProtection="1">
      <alignment horizontal="center" vertical="top"/>
      <protection/>
    </xf>
    <xf numFmtId="0" fontId="7" fillId="0" borderId="6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7" fillId="0" borderId="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8" fillId="0" borderId="0" xfId="18" applyFont="1" applyBorder="1" applyAlignment="1">
      <alignment horizontal="left" wrapText="1"/>
      <protection/>
    </xf>
    <xf numFmtId="0" fontId="24" fillId="0" borderId="0" xfId="0" applyFont="1" applyAlignment="1">
      <alignment horizontal="left" vertical="top" wrapText="1"/>
    </xf>
    <xf numFmtId="0" fontId="16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14" fillId="0" borderId="33" xfId="0" applyFont="1" applyBorder="1" applyAlignment="1">
      <alignment horizontal="left" wrapText="1"/>
    </xf>
    <xf numFmtId="0" fontId="14" fillId="0" borderId="31" xfId="0" applyFont="1" applyBorder="1" applyAlignment="1">
      <alignment horizontal="left" wrapText="1"/>
    </xf>
    <xf numFmtId="49" fontId="17" fillId="0" borderId="34" xfId="0" applyNumberFormat="1" applyFont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center" vertical="center" wrapText="1"/>
    </xf>
    <xf numFmtId="49" fontId="17" fillId="0" borderId="36" xfId="0" applyNumberFormat="1" applyFont="1" applyBorder="1" applyAlignment="1">
      <alignment horizontal="center" vertical="center" wrapText="1"/>
    </xf>
    <xf numFmtId="49" fontId="17" fillId="0" borderId="37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top" wrapText="1"/>
    </xf>
    <xf numFmtId="49" fontId="14" fillId="0" borderId="31" xfId="0" applyNumberFormat="1" applyFont="1" applyBorder="1" applyAlignment="1">
      <alignment vertical="top" wrapText="1"/>
    </xf>
    <xf numFmtId="0" fontId="13" fillId="0" borderId="3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4" fillId="0" borderId="31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3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4" fillId="0" borderId="1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1" fillId="0" borderId="32" xfId="19" applyFont="1" applyFill="1" applyBorder="1" applyAlignment="1">
      <alignment horizontal="center" vertical="top" wrapText="1"/>
      <protection/>
    </xf>
    <xf numFmtId="0" fontId="26" fillId="0" borderId="0" xfId="0" applyFont="1" applyFill="1" applyBorder="1" applyAlignment="1">
      <alignment horizontal="left" vertical="center" wrapText="1"/>
    </xf>
    <xf numFmtId="0" fontId="5" fillId="0" borderId="11" xfId="19" applyFont="1" applyFill="1" applyBorder="1" applyAlignment="1">
      <alignment horizont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5" fillId="0" borderId="0" xfId="19" applyFont="1" applyFill="1" applyBorder="1" applyAlignment="1">
      <alignment horizontal="left" vertical="top" wrapText="1"/>
      <protection/>
    </xf>
    <xf numFmtId="0" fontId="26" fillId="0" borderId="1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11" xfId="19" applyFont="1" applyFill="1" applyBorder="1" applyAlignment="1">
      <alignment horizontal="center" vertical="top" wrapText="1"/>
      <protection/>
    </xf>
    <xf numFmtId="0" fontId="5" fillId="0" borderId="33" xfId="19" applyFont="1" applyFill="1" applyBorder="1" applyAlignment="1">
      <alignment horizontal="center" wrapText="1"/>
      <protection/>
    </xf>
    <xf numFmtId="0" fontId="1" fillId="0" borderId="33" xfId="0" applyFont="1" applyFill="1" applyBorder="1" applyAlignment="1">
      <alignment horizontal="center" vertical="center"/>
    </xf>
    <xf numFmtId="0" fontId="5" fillId="0" borderId="0" xfId="19" applyFont="1" applyFill="1" applyBorder="1" applyAlignment="1">
      <alignment horizontal="left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Шаблон формы №4_2003" xfId="18"/>
    <cellStyle name="Обычный_Шаблон формы №8_2003" xfId="19"/>
    <cellStyle name="Followed Hyperlink" xfId="20"/>
    <cellStyle name="Percent" xfId="21"/>
    <cellStyle name="Comma" xfId="22"/>
    <cellStyle name="Comma [0]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69818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8677275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>
          <a:off x="69818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8677275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5"/>
  <sheetViews>
    <sheetView showGridLines="0" tabSelected="1" zoomScale="90" zoomScaleNormal="90" zoomScaleSheetLayoutView="100" workbookViewId="0" topLeftCell="A4">
      <selection activeCell="K22" sqref="K22"/>
    </sheetView>
  </sheetViews>
  <sheetFormatPr defaultColWidth="9.140625" defaultRowHeight="12.75"/>
  <cols>
    <col min="1" max="5" width="9.140625" style="15" customWidth="1"/>
    <col min="6" max="6" width="13.28125" style="15" customWidth="1"/>
    <col min="7" max="7" width="9.8515625" style="15" customWidth="1"/>
    <col min="8" max="8" width="9.140625" style="15" customWidth="1"/>
    <col min="9" max="9" width="9.00390625" style="15" customWidth="1"/>
    <col min="10" max="10" width="6.7109375" style="15" customWidth="1"/>
    <col min="11" max="13" width="9.140625" style="15" customWidth="1"/>
    <col min="14" max="14" width="11.28125" style="15" customWidth="1"/>
    <col min="15" max="16384" width="9.140625" style="15" customWidth="1"/>
  </cols>
  <sheetData>
    <row r="1" spans="1:2" ht="16.5" thickBot="1">
      <c r="A1" s="91" t="str">
        <f>"f4w-"&amp;VLOOKUP(G6,Коды_отчетных_периодов,2,FALSE)&amp;"-"&amp;I6&amp;"-"&amp;VLOOKUP(D26,Коды_судов,2,FALSE)</f>
        <v>f4w-h-2010-142</v>
      </c>
      <c r="B1" s="18"/>
    </row>
    <row r="2" spans="4:13" ht="13.5" customHeight="1" thickBot="1">
      <c r="D2" s="133" t="s">
        <v>3</v>
      </c>
      <c r="E2" s="134"/>
      <c r="F2" s="134"/>
      <c r="G2" s="134"/>
      <c r="H2" s="134"/>
      <c r="I2" s="134"/>
      <c r="J2" s="134"/>
      <c r="K2" s="134"/>
      <c r="L2" s="135"/>
      <c r="M2" s="19"/>
    </row>
    <row r="3" spans="5:13" ht="13.5" thickBot="1">
      <c r="E3" s="20"/>
      <c r="F3" s="20"/>
      <c r="G3" s="20"/>
      <c r="H3" s="20"/>
      <c r="I3" s="20"/>
      <c r="J3" s="20"/>
      <c r="K3" s="20"/>
      <c r="L3" s="20"/>
      <c r="M3" s="21"/>
    </row>
    <row r="4" spans="4:13" ht="12.75" customHeight="1">
      <c r="D4" s="136" t="s">
        <v>181</v>
      </c>
      <c r="E4" s="137"/>
      <c r="F4" s="137"/>
      <c r="G4" s="137"/>
      <c r="H4" s="137"/>
      <c r="I4" s="137"/>
      <c r="J4" s="137"/>
      <c r="K4" s="137"/>
      <c r="L4" s="138"/>
      <c r="M4" s="19"/>
    </row>
    <row r="5" spans="2:13" ht="30" customHeight="1">
      <c r="B5" s="64"/>
      <c r="D5" s="139"/>
      <c r="E5" s="140"/>
      <c r="F5" s="140"/>
      <c r="G5" s="140"/>
      <c r="H5" s="140"/>
      <c r="I5" s="140"/>
      <c r="J5" s="140"/>
      <c r="K5" s="140"/>
      <c r="L5" s="130"/>
      <c r="M5" s="19"/>
    </row>
    <row r="6" spans="4:14" ht="13.5" thickBot="1">
      <c r="D6" s="22"/>
      <c r="E6" s="23"/>
      <c r="F6" s="24" t="s">
        <v>4</v>
      </c>
      <c r="G6" s="14">
        <v>6</v>
      </c>
      <c r="H6" s="25" t="s">
        <v>5</v>
      </c>
      <c r="I6" s="14">
        <v>2010</v>
      </c>
      <c r="J6" s="26" t="s">
        <v>6</v>
      </c>
      <c r="K6" s="23"/>
      <c r="L6" s="27"/>
      <c r="M6" s="169" t="str">
        <f>IF(COUNTIF('ФЛК (обязательный)'!A2:A68,"Неверно!")&gt;0,"Ошибки ФЛК!"," ")</f>
        <v> </v>
      </c>
      <c r="N6" s="170"/>
    </row>
    <row r="7" spans="1:12" ht="12.75">
      <c r="A7" s="65"/>
      <c r="E7" s="19"/>
      <c r="F7" s="19"/>
      <c r="G7" s="19"/>
      <c r="H7" s="19"/>
      <c r="I7" s="19"/>
      <c r="J7" s="19"/>
      <c r="K7" s="19"/>
      <c r="L7" s="19"/>
    </row>
    <row r="8" spans="1:9" ht="13.5" thickBot="1">
      <c r="A8" s="21"/>
      <c r="B8" s="21"/>
      <c r="C8" s="21"/>
      <c r="D8" s="21"/>
      <c r="E8" s="21"/>
      <c r="F8" s="21"/>
      <c r="G8" s="21"/>
      <c r="H8" s="21"/>
      <c r="I8" s="21"/>
    </row>
    <row r="9" spans="1:15" ht="13.5" thickBot="1">
      <c r="A9" s="143" t="s">
        <v>7</v>
      </c>
      <c r="B9" s="143"/>
      <c r="C9" s="143"/>
      <c r="D9" s="143" t="s">
        <v>8</v>
      </c>
      <c r="E9" s="143"/>
      <c r="F9" s="143"/>
      <c r="G9" s="143" t="s">
        <v>9</v>
      </c>
      <c r="H9" s="143"/>
      <c r="I9" s="28"/>
      <c r="K9" s="183" t="s">
        <v>143</v>
      </c>
      <c r="L9" s="184"/>
      <c r="M9" s="184"/>
      <c r="N9" s="185"/>
      <c r="O9" s="29"/>
    </row>
    <row r="10" spans="1:14" ht="13.5" customHeight="1" thickBot="1">
      <c r="A10" s="131" t="s">
        <v>10</v>
      </c>
      <c r="B10" s="141"/>
      <c r="C10" s="141"/>
      <c r="D10" s="141"/>
      <c r="E10" s="141"/>
      <c r="F10" s="141"/>
      <c r="G10" s="141"/>
      <c r="H10" s="142"/>
      <c r="I10" s="30"/>
      <c r="K10" s="172" t="s">
        <v>11</v>
      </c>
      <c r="L10" s="173"/>
      <c r="M10" s="173"/>
      <c r="N10" s="174"/>
    </row>
    <row r="11" spans="1:14" ht="13.5" customHeight="1" thickBot="1">
      <c r="A11" s="132" t="s">
        <v>12</v>
      </c>
      <c r="B11" s="132"/>
      <c r="C11" s="132"/>
      <c r="D11" s="144" t="s">
        <v>13</v>
      </c>
      <c r="E11" s="145"/>
      <c r="F11" s="146"/>
      <c r="G11" s="144" t="s">
        <v>14</v>
      </c>
      <c r="H11" s="146"/>
      <c r="I11" s="30"/>
      <c r="K11" s="153" t="s">
        <v>332</v>
      </c>
      <c r="L11" s="154"/>
      <c r="M11" s="154"/>
      <c r="N11" s="155"/>
    </row>
    <row r="12" spans="1:14" ht="13.5" thickBot="1">
      <c r="A12" s="132"/>
      <c r="B12" s="132"/>
      <c r="C12" s="132"/>
      <c r="D12" s="147"/>
      <c r="E12" s="148"/>
      <c r="F12" s="149"/>
      <c r="G12" s="147"/>
      <c r="H12" s="149"/>
      <c r="I12" s="30"/>
      <c r="K12" s="156"/>
      <c r="L12" s="157"/>
      <c r="M12" s="157"/>
      <c r="N12" s="158"/>
    </row>
    <row r="13" spans="1:14" ht="13.5" thickBot="1">
      <c r="A13" s="132"/>
      <c r="B13" s="132"/>
      <c r="C13" s="132"/>
      <c r="D13" s="147"/>
      <c r="E13" s="148"/>
      <c r="F13" s="149"/>
      <c r="G13" s="147"/>
      <c r="H13" s="149"/>
      <c r="I13" s="30"/>
      <c r="K13" s="156"/>
      <c r="L13" s="157"/>
      <c r="M13" s="157"/>
      <c r="N13" s="158"/>
    </row>
    <row r="14" spans="1:14" ht="13.5" customHeight="1" thickBot="1">
      <c r="A14" s="132" t="s">
        <v>15</v>
      </c>
      <c r="B14" s="132"/>
      <c r="C14" s="132"/>
      <c r="D14" s="147"/>
      <c r="E14" s="148"/>
      <c r="F14" s="149"/>
      <c r="G14" s="147"/>
      <c r="H14" s="149"/>
      <c r="I14" s="30"/>
      <c r="K14" s="156"/>
      <c r="L14" s="157"/>
      <c r="M14" s="157"/>
      <c r="N14" s="158"/>
    </row>
    <row r="15" spans="1:14" ht="13.5" thickBot="1">
      <c r="A15" s="132"/>
      <c r="B15" s="132"/>
      <c r="C15" s="132"/>
      <c r="D15" s="150"/>
      <c r="E15" s="151"/>
      <c r="F15" s="152"/>
      <c r="G15" s="150"/>
      <c r="H15" s="152"/>
      <c r="I15" s="30"/>
      <c r="K15" s="156"/>
      <c r="L15" s="157"/>
      <c r="M15" s="157"/>
      <c r="N15" s="158"/>
    </row>
    <row r="16" spans="1:14" ht="21.75" customHeight="1" thickBot="1">
      <c r="A16" s="132" t="s">
        <v>16</v>
      </c>
      <c r="B16" s="132"/>
      <c r="C16" s="132"/>
      <c r="D16" s="132" t="s">
        <v>17</v>
      </c>
      <c r="E16" s="132"/>
      <c r="F16" s="132"/>
      <c r="G16" s="132" t="s">
        <v>18</v>
      </c>
      <c r="H16" s="132"/>
      <c r="I16" s="30"/>
      <c r="K16" s="159"/>
      <c r="L16" s="160"/>
      <c r="M16" s="160"/>
      <c r="N16" s="161"/>
    </row>
    <row r="17" spans="1:14" ht="13.5" customHeight="1" thickBot="1">
      <c r="A17" s="131" t="s">
        <v>19</v>
      </c>
      <c r="B17" s="141"/>
      <c r="C17" s="141"/>
      <c r="D17" s="141"/>
      <c r="E17" s="141"/>
      <c r="F17" s="141"/>
      <c r="G17" s="141"/>
      <c r="H17" s="142"/>
      <c r="I17" s="30"/>
      <c r="K17" s="171"/>
      <c r="L17" s="171"/>
      <c r="M17" s="171"/>
      <c r="N17" s="31"/>
    </row>
    <row r="18" spans="1:14" ht="13.5" customHeight="1" thickBot="1">
      <c r="A18" s="132" t="s">
        <v>20</v>
      </c>
      <c r="B18" s="132"/>
      <c r="C18" s="132"/>
      <c r="D18" s="132" t="s">
        <v>21</v>
      </c>
      <c r="E18" s="132"/>
      <c r="F18" s="132"/>
      <c r="G18" s="132" t="s">
        <v>22</v>
      </c>
      <c r="H18" s="132"/>
      <c r="I18" s="30"/>
      <c r="K18" s="32"/>
      <c r="L18" s="32"/>
      <c r="M18" s="32"/>
      <c r="N18" s="32"/>
    </row>
    <row r="19" spans="1:14" ht="13.5" thickBot="1">
      <c r="A19" s="132"/>
      <c r="B19" s="132"/>
      <c r="C19" s="132"/>
      <c r="D19" s="132"/>
      <c r="E19" s="132"/>
      <c r="F19" s="132"/>
      <c r="G19" s="132"/>
      <c r="H19" s="132"/>
      <c r="I19" s="30"/>
      <c r="K19" s="33"/>
      <c r="M19" s="21"/>
      <c r="N19" s="33"/>
    </row>
    <row r="20" spans="1:14" ht="13.5" thickBot="1">
      <c r="A20" s="132"/>
      <c r="B20" s="132"/>
      <c r="C20" s="132"/>
      <c r="D20" s="132"/>
      <c r="E20" s="132"/>
      <c r="F20" s="132"/>
      <c r="G20" s="132"/>
      <c r="H20" s="132"/>
      <c r="I20" s="30"/>
      <c r="K20" s="21"/>
      <c r="L20" s="21"/>
      <c r="M20" s="21"/>
      <c r="N20" s="21"/>
    </row>
    <row r="21" spans="1:14" ht="13.5" thickBot="1">
      <c r="A21" s="132"/>
      <c r="B21" s="132"/>
      <c r="C21" s="132"/>
      <c r="D21" s="132"/>
      <c r="E21" s="132"/>
      <c r="F21" s="132"/>
      <c r="G21" s="132"/>
      <c r="H21" s="132"/>
      <c r="I21" s="30"/>
      <c r="K21" s="33"/>
      <c r="L21" s="21"/>
      <c r="M21" s="21"/>
      <c r="N21" s="21"/>
    </row>
    <row r="22" spans="1:14" ht="13.5" customHeight="1" thickBot="1">
      <c r="A22" s="132" t="s">
        <v>23</v>
      </c>
      <c r="B22" s="132"/>
      <c r="C22" s="132"/>
      <c r="D22" s="175" t="s">
        <v>24</v>
      </c>
      <c r="E22" s="198"/>
      <c r="F22" s="176"/>
      <c r="G22" s="175" t="s">
        <v>25</v>
      </c>
      <c r="H22" s="176"/>
      <c r="I22" s="30"/>
      <c r="K22" s="21"/>
      <c r="L22" s="21"/>
      <c r="M22" s="21"/>
      <c r="N22" s="21"/>
    </row>
    <row r="23" spans="1:14" ht="13.5" customHeight="1" thickBot="1">
      <c r="A23" s="132"/>
      <c r="B23" s="132"/>
      <c r="C23" s="132"/>
      <c r="D23" s="177" t="s">
        <v>333</v>
      </c>
      <c r="E23" s="178"/>
      <c r="F23" s="179"/>
      <c r="G23" s="177" t="s">
        <v>334</v>
      </c>
      <c r="H23" s="179"/>
      <c r="I23" s="30"/>
      <c r="K23" s="21"/>
      <c r="L23" s="21"/>
      <c r="M23" s="21"/>
      <c r="N23" s="21"/>
    </row>
    <row r="24" spans="1:14" ht="13.5" thickBot="1">
      <c r="A24" s="132"/>
      <c r="B24" s="132"/>
      <c r="C24" s="132"/>
      <c r="D24" s="180"/>
      <c r="E24" s="181"/>
      <c r="F24" s="182"/>
      <c r="G24" s="180"/>
      <c r="H24" s="182"/>
      <c r="I24" s="30"/>
      <c r="K24" s="21"/>
      <c r="L24" s="21"/>
      <c r="M24" s="21"/>
      <c r="N24" s="21"/>
    </row>
    <row r="25" spans="1:15" ht="13.5" thickBot="1">
      <c r="A25" s="30"/>
      <c r="B25" s="30"/>
      <c r="C25" s="30"/>
      <c r="D25" s="30"/>
      <c r="E25" s="30"/>
      <c r="F25" s="30"/>
      <c r="G25" s="30"/>
      <c r="H25" s="30"/>
      <c r="I25" s="30"/>
      <c r="J25" s="21"/>
      <c r="K25" s="34"/>
      <c r="L25" s="34"/>
      <c r="M25" s="34"/>
      <c r="N25" s="34"/>
      <c r="O25" s="21"/>
    </row>
    <row r="26" spans="1:13" ht="24" customHeight="1" thickBot="1">
      <c r="A26" s="205" t="s">
        <v>26</v>
      </c>
      <c r="B26" s="200"/>
      <c r="C26" s="201"/>
      <c r="D26" s="166" t="s">
        <v>44</v>
      </c>
      <c r="E26" s="167"/>
      <c r="F26" s="167"/>
      <c r="G26" s="167"/>
      <c r="H26" s="167"/>
      <c r="I26" s="167"/>
      <c r="J26" s="167"/>
      <c r="K26" s="168"/>
      <c r="M26" s="21"/>
    </row>
    <row r="27" spans="1:11" ht="13.5" thickBot="1">
      <c r="A27" s="183" t="s">
        <v>29</v>
      </c>
      <c r="B27" s="184"/>
      <c r="C27" s="185"/>
      <c r="D27" s="162"/>
      <c r="E27" s="162"/>
      <c r="F27" s="162"/>
      <c r="G27" s="162"/>
      <c r="H27" s="162"/>
      <c r="I27" s="162"/>
      <c r="J27" s="162"/>
      <c r="K27" s="163"/>
    </row>
    <row r="28" spans="1:11" ht="13.5" thickBot="1">
      <c r="A28" s="35"/>
      <c r="B28" s="36"/>
      <c r="C28" s="36"/>
      <c r="D28" s="164"/>
      <c r="E28" s="164"/>
      <c r="F28" s="164"/>
      <c r="G28" s="164"/>
      <c r="H28" s="164"/>
      <c r="I28" s="164"/>
      <c r="J28" s="164"/>
      <c r="K28" s="165"/>
    </row>
    <row r="29" spans="1:11" ht="13.5" thickBot="1">
      <c r="A29" s="195" t="s">
        <v>27</v>
      </c>
      <c r="B29" s="196"/>
      <c r="C29" s="196"/>
      <c r="D29" s="196"/>
      <c r="E29" s="197"/>
      <c r="F29" s="195" t="s">
        <v>28</v>
      </c>
      <c r="G29" s="196"/>
      <c r="H29" s="196"/>
      <c r="I29" s="196"/>
      <c r="J29" s="196"/>
      <c r="K29" s="197"/>
    </row>
    <row r="30" spans="1:11" ht="13.5" thickBot="1">
      <c r="A30" s="202">
        <v>1</v>
      </c>
      <c r="B30" s="203"/>
      <c r="C30" s="203"/>
      <c r="D30" s="203"/>
      <c r="E30" s="204"/>
      <c r="F30" s="202">
        <v>2</v>
      </c>
      <c r="G30" s="203"/>
      <c r="H30" s="203"/>
      <c r="I30" s="203"/>
      <c r="J30" s="203"/>
      <c r="K30" s="204"/>
    </row>
    <row r="31" spans="1:11" ht="13.5" thickBot="1">
      <c r="A31" s="188"/>
      <c r="B31" s="188"/>
      <c r="C31" s="188"/>
      <c r="D31" s="188"/>
      <c r="E31" s="188"/>
      <c r="F31" s="188"/>
      <c r="G31" s="188"/>
      <c r="H31" s="195"/>
      <c r="I31" s="196"/>
      <c r="J31" s="196"/>
      <c r="K31" s="197"/>
    </row>
    <row r="32" spans="1:11" ht="13.5" thickBo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3.5" thickBot="1">
      <c r="A33" s="199" t="s">
        <v>144</v>
      </c>
      <c r="B33" s="200"/>
      <c r="C33" s="201"/>
      <c r="D33" s="189"/>
      <c r="E33" s="190"/>
      <c r="F33" s="190"/>
      <c r="G33" s="190"/>
      <c r="H33" s="190"/>
      <c r="I33" s="190"/>
      <c r="J33" s="190"/>
      <c r="K33" s="191"/>
    </row>
    <row r="34" spans="1:14" ht="13.5" thickBot="1">
      <c r="A34" s="37"/>
      <c r="B34" s="38"/>
      <c r="C34" s="38"/>
      <c r="D34" s="16"/>
      <c r="E34" s="16"/>
      <c r="F34" s="16"/>
      <c r="G34" s="16"/>
      <c r="H34" s="16"/>
      <c r="I34" s="16"/>
      <c r="J34" s="16"/>
      <c r="K34" s="17"/>
      <c r="L34" s="15" t="s">
        <v>328</v>
      </c>
      <c r="M34" s="33"/>
      <c r="N34" s="114">
        <f ca="1">TODAY()</f>
        <v>40385</v>
      </c>
    </row>
    <row r="35" spans="1:14" ht="16.5" thickBot="1">
      <c r="A35" s="183" t="s">
        <v>29</v>
      </c>
      <c r="B35" s="186"/>
      <c r="C35" s="187"/>
      <c r="D35" s="192"/>
      <c r="E35" s="193"/>
      <c r="F35" s="193"/>
      <c r="G35" s="193"/>
      <c r="H35" s="193"/>
      <c r="I35" s="193"/>
      <c r="J35" s="193"/>
      <c r="K35" s="194"/>
      <c r="L35" s="15" t="s">
        <v>329</v>
      </c>
      <c r="N35" s="80" t="str">
        <f>IF(D26=0," ",VLOOKUP(D26,Коды_судов,2,0))&amp;IF(D26=0," "," м")</f>
        <v>142 м</v>
      </c>
    </row>
  </sheetData>
  <sheetProtection password="EC45" sheet="1" objects="1" scenarios="1"/>
  <mergeCells count="44">
    <mergeCell ref="A22:C24"/>
    <mergeCell ref="G16:H16"/>
    <mergeCell ref="D22:F22"/>
    <mergeCell ref="A33:C33"/>
    <mergeCell ref="A29:E29"/>
    <mergeCell ref="F29:K29"/>
    <mergeCell ref="A30:E30"/>
    <mergeCell ref="F30:K30"/>
    <mergeCell ref="A26:C26"/>
    <mergeCell ref="A27:C27"/>
    <mergeCell ref="A35:C35"/>
    <mergeCell ref="A31:C31"/>
    <mergeCell ref="D31:E31"/>
    <mergeCell ref="D33:K33"/>
    <mergeCell ref="D35:K35"/>
    <mergeCell ref="F31:G31"/>
    <mergeCell ref="H31:K31"/>
    <mergeCell ref="D27:K27"/>
    <mergeCell ref="D28:K28"/>
    <mergeCell ref="D26:K26"/>
    <mergeCell ref="M6:N6"/>
    <mergeCell ref="K17:M17"/>
    <mergeCell ref="K10:N10"/>
    <mergeCell ref="G22:H22"/>
    <mergeCell ref="D23:F24"/>
    <mergeCell ref="G23:H24"/>
    <mergeCell ref="K9:N9"/>
    <mergeCell ref="A11:C13"/>
    <mergeCell ref="D11:F15"/>
    <mergeCell ref="G11:H15"/>
    <mergeCell ref="K11:N16"/>
    <mergeCell ref="A14:C15"/>
    <mergeCell ref="A16:C16"/>
    <mergeCell ref="D16:F16"/>
    <mergeCell ref="A18:C21"/>
    <mergeCell ref="D18:F21"/>
    <mergeCell ref="G18:H21"/>
    <mergeCell ref="D2:L2"/>
    <mergeCell ref="D4:L5"/>
    <mergeCell ref="A10:H10"/>
    <mergeCell ref="A17:H17"/>
    <mergeCell ref="A9:C9"/>
    <mergeCell ref="D9:F9"/>
    <mergeCell ref="G9:H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6:K26">
      <formula1>Наим_УСД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E31"/>
  <sheetViews>
    <sheetView showGridLines="0" workbookViewId="0" topLeftCell="A10">
      <selection activeCell="D16" sqref="D16"/>
    </sheetView>
  </sheetViews>
  <sheetFormatPr defaultColWidth="9.140625" defaultRowHeight="12.75"/>
  <cols>
    <col min="1" max="1" width="16.7109375" style="2" customWidth="1"/>
    <col min="2" max="2" width="71.28125" style="11" customWidth="1"/>
    <col min="3" max="3" width="4.28125" style="11" customWidth="1"/>
    <col min="4" max="4" width="22.57421875" style="2" customWidth="1"/>
    <col min="5" max="5" width="21.57421875" style="2" customWidth="1"/>
    <col min="6" max="16384" width="9.140625" style="2" customWidth="1"/>
  </cols>
  <sheetData>
    <row r="1" ht="6.75" customHeight="1"/>
    <row r="2" spans="1:5" ht="30.75" customHeight="1">
      <c r="A2" s="208" t="s">
        <v>110</v>
      </c>
      <c r="B2" s="208"/>
      <c r="C2" s="213" t="str">
        <f>IF('Титул ф.4'!D26=0," ",'Титул ф.4'!D26)</f>
        <v>УСД в Республике Татарстан</v>
      </c>
      <c r="D2" s="214"/>
      <c r="E2" s="215"/>
    </row>
    <row r="3" spans="1:5" ht="18" customHeight="1">
      <c r="A3" s="210" t="s">
        <v>111</v>
      </c>
      <c r="B3" s="210"/>
      <c r="C3" s="211" t="s">
        <v>112</v>
      </c>
      <c r="D3" s="211"/>
      <c r="E3" s="103" t="s">
        <v>234</v>
      </c>
    </row>
    <row r="4" spans="1:5" ht="20.25" customHeight="1">
      <c r="A4" s="210"/>
      <c r="B4" s="210"/>
      <c r="C4" s="212" t="s">
        <v>113</v>
      </c>
      <c r="D4" s="212"/>
      <c r="E4" s="103" t="s">
        <v>234</v>
      </c>
    </row>
    <row r="5" spans="1:5" ht="22.5" customHeight="1">
      <c r="A5" s="209" t="s">
        <v>149</v>
      </c>
      <c r="B5" s="209"/>
      <c r="C5" s="209"/>
      <c r="D5" s="209"/>
      <c r="E5" s="209"/>
    </row>
    <row r="6" spans="1:5" s="4" customFormat="1" ht="21" customHeight="1">
      <c r="A6" s="216" t="s">
        <v>114</v>
      </c>
      <c r="B6" s="217"/>
      <c r="C6" s="220" t="s">
        <v>115</v>
      </c>
      <c r="D6" s="206" t="s">
        <v>240</v>
      </c>
      <c r="E6" s="207"/>
    </row>
    <row r="7" spans="1:5" s="4" customFormat="1" ht="10.5">
      <c r="A7" s="218"/>
      <c r="B7" s="219"/>
      <c r="C7" s="221"/>
      <c r="D7" s="5" t="s">
        <v>116</v>
      </c>
      <c r="E7" s="5" t="s">
        <v>117</v>
      </c>
    </row>
    <row r="8" spans="1:5" s="4" customFormat="1" ht="12.75" customHeight="1">
      <c r="A8" s="229" t="s">
        <v>118</v>
      </c>
      <c r="B8" s="230"/>
      <c r="C8" s="6"/>
      <c r="D8" s="5">
        <v>1</v>
      </c>
      <c r="E8" s="5">
        <v>2</v>
      </c>
    </row>
    <row r="9" spans="1:5" s="4" customFormat="1" ht="15" customHeight="1">
      <c r="A9" s="222" t="s">
        <v>119</v>
      </c>
      <c r="B9" s="223"/>
      <c r="C9" s="7">
        <v>1</v>
      </c>
      <c r="D9" s="81">
        <v>9129656</v>
      </c>
      <c r="E9" s="81">
        <v>7539739</v>
      </c>
    </row>
    <row r="10" spans="1:5" s="4" customFormat="1" ht="15" customHeight="1">
      <c r="A10" s="224" t="s">
        <v>147</v>
      </c>
      <c r="B10" s="40" t="s">
        <v>262</v>
      </c>
      <c r="C10" s="7">
        <v>2</v>
      </c>
      <c r="D10" s="81">
        <v>1018251</v>
      </c>
      <c r="E10" s="82">
        <v>923713</v>
      </c>
    </row>
    <row r="11" spans="1:5" ht="15" customHeight="1">
      <c r="A11" s="225"/>
      <c r="B11" s="40" t="s">
        <v>120</v>
      </c>
      <c r="C11" s="7">
        <v>3</v>
      </c>
      <c r="D11" s="81">
        <v>282365</v>
      </c>
      <c r="E11" s="82">
        <v>92240</v>
      </c>
    </row>
    <row r="12" spans="1:5" ht="15" customHeight="1">
      <c r="A12" s="225"/>
      <c r="B12" s="40" t="s">
        <v>121</v>
      </c>
      <c r="C12" s="7">
        <v>4</v>
      </c>
      <c r="D12" s="81">
        <v>823649</v>
      </c>
      <c r="E12" s="82">
        <v>272459</v>
      </c>
    </row>
    <row r="13" spans="1:5" ht="15" customHeight="1">
      <c r="A13" s="225"/>
      <c r="B13" s="40" t="s">
        <v>122</v>
      </c>
      <c r="C13" s="7">
        <v>5</v>
      </c>
      <c r="D13" s="81">
        <v>4566172</v>
      </c>
      <c r="E13" s="82">
        <v>1197247</v>
      </c>
    </row>
    <row r="14" spans="1:5" ht="15" customHeight="1">
      <c r="A14" s="225"/>
      <c r="B14" s="40" t="s">
        <v>123</v>
      </c>
      <c r="C14" s="7">
        <v>6</v>
      </c>
      <c r="D14" s="81">
        <v>621250</v>
      </c>
      <c r="E14" s="82">
        <v>242678</v>
      </c>
    </row>
    <row r="15" spans="1:5" ht="15" customHeight="1">
      <c r="A15" s="226"/>
      <c r="B15" s="40" t="s">
        <v>124</v>
      </c>
      <c r="C15" s="7">
        <v>7</v>
      </c>
      <c r="D15" s="81">
        <v>1817969</v>
      </c>
      <c r="E15" s="82">
        <v>4811402</v>
      </c>
    </row>
    <row r="16" spans="1:5" ht="31.5" customHeight="1">
      <c r="A16" s="222" t="s">
        <v>241</v>
      </c>
      <c r="B16" s="223"/>
      <c r="C16" s="7">
        <v>8</v>
      </c>
      <c r="D16" s="81">
        <v>4203621</v>
      </c>
      <c r="E16" s="82">
        <v>4206935</v>
      </c>
    </row>
    <row r="17" spans="1:5" ht="32.25" customHeight="1">
      <c r="A17" s="222" t="s">
        <v>125</v>
      </c>
      <c r="B17" s="223"/>
      <c r="C17" s="7">
        <v>9</v>
      </c>
      <c r="D17" s="84">
        <v>41221</v>
      </c>
      <c r="E17" s="82">
        <v>364716</v>
      </c>
    </row>
    <row r="18" spans="1:5" ht="15" customHeight="1">
      <c r="A18" s="222" t="s">
        <v>126</v>
      </c>
      <c r="B18" s="223"/>
      <c r="C18" s="7">
        <v>10</v>
      </c>
      <c r="D18" s="81">
        <v>4884814</v>
      </c>
      <c r="E18" s="82">
        <v>2968088</v>
      </c>
    </row>
    <row r="19" spans="1:5" ht="15" customHeight="1">
      <c r="A19" s="224" t="s">
        <v>146</v>
      </c>
      <c r="B19" s="40" t="s">
        <v>262</v>
      </c>
      <c r="C19" s="7">
        <v>11</v>
      </c>
      <c r="D19" s="81">
        <v>367773</v>
      </c>
      <c r="E19" s="82">
        <v>392352</v>
      </c>
    </row>
    <row r="20" spans="1:5" ht="15" customHeight="1">
      <c r="A20" s="225"/>
      <c r="B20" s="40" t="s">
        <v>120</v>
      </c>
      <c r="C20" s="7">
        <v>12</v>
      </c>
      <c r="D20" s="81">
        <v>115322</v>
      </c>
      <c r="E20" s="82">
        <v>58221</v>
      </c>
    </row>
    <row r="21" spans="1:5" ht="15" customHeight="1">
      <c r="A21" s="225"/>
      <c r="B21" s="40" t="s">
        <v>121</v>
      </c>
      <c r="C21" s="7">
        <v>13</v>
      </c>
      <c r="D21" s="81">
        <v>511025</v>
      </c>
      <c r="E21" s="82">
        <v>0</v>
      </c>
    </row>
    <row r="22" spans="1:5" ht="15" customHeight="1">
      <c r="A22" s="225"/>
      <c r="B22" s="40" t="s">
        <v>122</v>
      </c>
      <c r="C22" s="7">
        <v>14</v>
      </c>
      <c r="D22" s="81">
        <v>2913340</v>
      </c>
      <c r="E22" s="82">
        <v>637953</v>
      </c>
    </row>
    <row r="23" spans="1:5" ht="15" customHeight="1">
      <c r="A23" s="225"/>
      <c r="B23" s="40" t="s">
        <v>123</v>
      </c>
      <c r="C23" s="7">
        <v>15</v>
      </c>
      <c r="D23" s="81">
        <v>417853</v>
      </c>
      <c r="E23" s="82">
        <v>22995</v>
      </c>
    </row>
    <row r="24" spans="1:5" ht="15" customHeight="1">
      <c r="A24" s="226"/>
      <c r="B24" s="40" t="s">
        <v>124</v>
      </c>
      <c r="C24" s="7">
        <v>16</v>
      </c>
      <c r="D24" s="81">
        <v>559501</v>
      </c>
      <c r="E24" s="82">
        <v>1856567</v>
      </c>
    </row>
    <row r="25" spans="1:5" ht="47.25" customHeight="1">
      <c r="A25" s="227" t="s">
        <v>242</v>
      </c>
      <c r="B25" s="228"/>
      <c r="C25" s="7">
        <v>17</v>
      </c>
      <c r="D25" s="81">
        <v>3515924</v>
      </c>
      <c r="E25" s="82">
        <v>865851</v>
      </c>
    </row>
    <row r="26" spans="1:5" ht="15" customHeight="1">
      <c r="A26" s="224" t="s">
        <v>127</v>
      </c>
      <c r="B26" s="41" t="s">
        <v>263</v>
      </c>
      <c r="C26" s="7">
        <v>18</v>
      </c>
      <c r="D26" s="81">
        <v>2888461</v>
      </c>
      <c r="E26" s="82">
        <v>865851</v>
      </c>
    </row>
    <row r="27" spans="1:5" ht="15" customHeight="1">
      <c r="A27" s="225"/>
      <c r="B27" s="40" t="s">
        <v>128</v>
      </c>
      <c r="C27" s="7">
        <v>19</v>
      </c>
      <c r="D27" s="81">
        <v>416116</v>
      </c>
      <c r="E27" s="82">
        <v>0</v>
      </c>
    </row>
    <row r="28" spans="1:5" ht="15" customHeight="1">
      <c r="A28" s="225"/>
      <c r="B28" s="40" t="s">
        <v>129</v>
      </c>
      <c r="C28" s="7">
        <v>20</v>
      </c>
      <c r="D28" s="81">
        <v>211347</v>
      </c>
      <c r="E28" s="82">
        <v>0</v>
      </c>
    </row>
    <row r="29" spans="1:5" ht="15" customHeight="1">
      <c r="A29" s="226"/>
      <c r="B29" s="40" t="s">
        <v>130</v>
      </c>
      <c r="C29" s="7">
        <v>21</v>
      </c>
      <c r="D29" s="81">
        <v>0</v>
      </c>
      <c r="E29" s="82">
        <v>0</v>
      </c>
    </row>
    <row r="30" spans="1:5" ht="15" customHeight="1">
      <c r="A30" s="222" t="s">
        <v>131</v>
      </c>
      <c r="B30" s="223"/>
      <c r="C30" s="7">
        <v>22</v>
      </c>
      <c r="D30" s="81">
        <v>1368890</v>
      </c>
      <c r="E30" s="82">
        <v>2102237</v>
      </c>
    </row>
    <row r="31" spans="1:5" ht="12.75">
      <c r="A31" s="2" t="s">
        <v>148</v>
      </c>
      <c r="B31" s="9"/>
      <c r="C31" s="9"/>
      <c r="D31" s="10"/>
      <c r="E31" s="8"/>
    </row>
  </sheetData>
  <sheetProtection/>
  <mergeCells count="19">
    <mergeCell ref="A8:B8"/>
    <mergeCell ref="A9:B9"/>
    <mergeCell ref="A10:A15"/>
    <mergeCell ref="A16:B16"/>
    <mergeCell ref="A30:B30"/>
    <mergeCell ref="A17:B17"/>
    <mergeCell ref="A18:B18"/>
    <mergeCell ref="A19:A24"/>
    <mergeCell ref="A25:B25"/>
    <mergeCell ref="A26:A29"/>
    <mergeCell ref="D6:E6"/>
    <mergeCell ref="A2:B2"/>
    <mergeCell ref="A5:E5"/>
    <mergeCell ref="A3:B4"/>
    <mergeCell ref="C3:D3"/>
    <mergeCell ref="C4:D4"/>
    <mergeCell ref="C2:E2"/>
    <mergeCell ref="A6:B7"/>
    <mergeCell ref="C6:C7"/>
  </mergeCells>
  <conditionalFormatting sqref="D9:E30">
    <cfRule type="cellIs" priority="1" dxfId="0" operator="lessThan" stopIfTrue="1">
      <formula>0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F35"/>
  <sheetViews>
    <sheetView showGridLines="0" workbookViewId="0" topLeftCell="A4">
      <selection activeCell="A16" sqref="A16:E16"/>
    </sheetView>
  </sheetViews>
  <sheetFormatPr defaultColWidth="9.140625" defaultRowHeight="12.75"/>
  <cols>
    <col min="1" max="1" width="69.8515625" style="2" customWidth="1"/>
    <col min="2" max="2" width="3.8515625" style="47" bestFit="1" customWidth="1"/>
    <col min="3" max="3" width="15.7109375" style="2" customWidth="1"/>
    <col min="4" max="5" width="16.7109375" style="2" customWidth="1"/>
    <col min="6" max="6" width="15.7109375" style="2" customWidth="1"/>
    <col min="7" max="7" width="5.8515625" style="2" customWidth="1"/>
    <col min="8" max="8" width="26.57421875" style="2" customWidth="1"/>
    <col min="9" max="9" width="4.00390625" style="2" customWidth="1"/>
    <col min="10" max="10" width="9.421875" style="2" customWidth="1"/>
    <col min="11" max="16384" width="9.140625" style="2" customWidth="1"/>
  </cols>
  <sheetData>
    <row r="1" s="67" customFormat="1" ht="12.75">
      <c r="B1" s="76"/>
    </row>
    <row r="2" spans="1:6" s="68" customFormat="1" ht="15.75">
      <c r="A2" s="1" t="s">
        <v>110</v>
      </c>
      <c r="B2" s="213" t="str">
        <f>IF('Титул ф.4'!D26=0," ",'Титул ф.4'!D26)</f>
        <v>УСД в Республике Татарстан</v>
      </c>
      <c r="C2" s="214"/>
      <c r="D2" s="214"/>
      <c r="E2" s="214"/>
      <c r="F2" s="215"/>
    </row>
    <row r="3" spans="1:6" ht="15.75" customHeight="1">
      <c r="A3" s="235" t="s">
        <v>174</v>
      </c>
      <c r="B3" s="235"/>
      <c r="C3" s="235"/>
      <c r="D3" s="235"/>
      <c r="E3" s="235"/>
      <c r="F3" s="235"/>
    </row>
    <row r="4" spans="1:6" ht="30" customHeight="1">
      <c r="A4" s="236"/>
      <c r="B4" s="236"/>
      <c r="C4" s="236"/>
      <c r="D4" s="236"/>
      <c r="E4" s="236"/>
      <c r="F4" s="236"/>
    </row>
    <row r="5" spans="1:6" s="4" customFormat="1" ht="21" customHeight="1">
      <c r="A5" s="232" t="s">
        <v>132</v>
      </c>
      <c r="B5" s="232" t="s">
        <v>115</v>
      </c>
      <c r="C5" s="238" t="s">
        <v>133</v>
      </c>
      <c r="D5" s="238"/>
      <c r="E5" s="238"/>
      <c r="F5" s="238"/>
    </row>
    <row r="6" spans="1:6" s="4" customFormat="1" ht="31.5">
      <c r="A6" s="233"/>
      <c r="B6" s="233"/>
      <c r="C6" s="5" t="s">
        <v>134</v>
      </c>
      <c r="D6" s="5" t="s">
        <v>135</v>
      </c>
      <c r="E6" s="5" t="s">
        <v>136</v>
      </c>
      <c r="F6" s="5" t="s">
        <v>137</v>
      </c>
    </row>
    <row r="7" spans="1:6" s="4" customFormat="1" ht="12.75" customHeight="1">
      <c r="A7" s="3" t="s">
        <v>118</v>
      </c>
      <c r="B7" s="5"/>
      <c r="C7" s="5">
        <v>1</v>
      </c>
      <c r="D7" s="5">
        <v>2</v>
      </c>
      <c r="E7" s="5">
        <v>3</v>
      </c>
      <c r="F7" s="5">
        <v>4</v>
      </c>
    </row>
    <row r="8" spans="1:6" s="4" customFormat="1" ht="47.25">
      <c r="A8" s="96" t="s">
        <v>154</v>
      </c>
      <c r="B8" s="45">
        <v>1</v>
      </c>
      <c r="C8" s="81">
        <v>4077332</v>
      </c>
      <c r="D8" s="81">
        <v>1504002</v>
      </c>
      <c r="E8" s="81">
        <v>2196002</v>
      </c>
      <c r="F8" s="81">
        <v>182228</v>
      </c>
    </row>
    <row r="9" spans="1:6" s="4" customFormat="1" ht="31.5">
      <c r="A9" s="96" t="s">
        <v>258</v>
      </c>
      <c r="B9" s="45">
        <v>2</v>
      </c>
      <c r="C9" s="81">
        <v>0</v>
      </c>
      <c r="D9" s="81">
        <v>0</v>
      </c>
      <c r="E9" s="81">
        <v>0</v>
      </c>
      <c r="F9" s="81">
        <v>0</v>
      </c>
    </row>
    <row r="10" spans="1:6" ht="31.5">
      <c r="A10" s="96" t="s">
        <v>259</v>
      </c>
      <c r="B10" s="45">
        <v>3</v>
      </c>
      <c r="C10" s="82">
        <v>29057</v>
      </c>
      <c r="D10" s="82">
        <v>10500</v>
      </c>
      <c r="E10" s="82">
        <v>18057</v>
      </c>
      <c r="F10" s="82">
        <v>0</v>
      </c>
    </row>
    <row r="11" spans="1:6" ht="31.5">
      <c r="A11" s="96" t="s">
        <v>260</v>
      </c>
      <c r="B11" s="45">
        <v>4</v>
      </c>
      <c r="C11" s="82">
        <v>403585</v>
      </c>
      <c r="D11" s="82">
        <v>0</v>
      </c>
      <c r="E11" s="82">
        <v>395185</v>
      </c>
      <c r="F11" s="82">
        <v>0</v>
      </c>
    </row>
    <row r="12" spans="1:6" ht="42.75">
      <c r="A12" s="96" t="s">
        <v>261</v>
      </c>
      <c r="B12" s="45">
        <v>5</v>
      </c>
      <c r="C12" s="82">
        <v>58514498</v>
      </c>
      <c r="D12" s="82">
        <v>5984292</v>
      </c>
      <c r="E12" s="82">
        <v>45681872</v>
      </c>
      <c r="F12" s="82">
        <v>2066678</v>
      </c>
    </row>
    <row r="13" spans="1:6" ht="31.5">
      <c r="A13" s="96" t="s">
        <v>326</v>
      </c>
      <c r="B13" s="45">
        <v>6</v>
      </c>
      <c r="C13" s="82">
        <v>32570394</v>
      </c>
      <c r="D13" s="82">
        <v>1097973</v>
      </c>
      <c r="E13" s="82">
        <v>29083722</v>
      </c>
      <c r="F13" s="82">
        <v>2090892</v>
      </c>
    </row>
    <row r="14" spans="1:6" ht="31.5">
      <c r="A14" s="96" t="s">
        <v>327</v>
      </c>
      <c r="B14" s="45">
        <v>7</v>
      </c>
      <c r="C14" s="83"/>
      <c r="D14" s="82">
        <v>29640558</v>
      </c>
      <c r="E14" s="83"/>
      <c r="F14" s="83"/>
    </row>
    <row r="15" ht="7.5" customHeight="1"/>
    <row r="16" spans="1:6" ht="18.75" customHeight="1">
      <c r="A16" s="237" t="s">
        <v>138</v>
      </c>
      <c r="B16" s="237"/>
      <c r="C16" s="237"/>
      <c r="D16" s="237"/>
      <c r="E16" s="237"/>
      <c r="F16" s="12"/>
    </row>
    <row r="17" spans="1:6" ht="24.75" customHeight="1">
      <c r="A17" s="232" t="s">
        <v>243</v>
      </c>
      <c r="B17" s="232" t="s">
        <v>115</v>
      </c>
      <c r="C17" s="206" t="s">
        <v>244</v>
      </c>
      <c r="D17" s="207"/>
      <c r="E17" s="238" t="s">
        <v>245</v>
      </c>
      <c r="F17" s="238"/>
    </row>
    <row r="18" spans="1:6" ht="21" customHeight="1">
      <c r="A18" s="233"/>
      <c r="B18" s="233"/>
      <c r="C18" s="5" t="s">
        <v>139</v>
      </c>
      <c r="D18" s="92" t="s">
        <v>246</v>
      </c>
      <c r="E18" s="5" t="s">
        <v>139</v>
      </c>
      <c r="F18" s="92" t="s">
        <v>246</v>
      </c>
    </row>
    <row r="19" spans="1:6" ht="12.75">
      <c r="A19" s="3" t="s">
        <v>118</v>
      </c>
      <c r="B19" s="13"/>
      <c r="C19" s="5">
        <v>1</v>
      </c>
      <c r="D19" s="5">
        <v>2</v>
      </c>
      <c r="E19" s="5">
        <v>3</v>
      </c>
      <c r="F19" s="5">
        <v>4</v>
      </c>
    </row>
    <row r="20" spans="1:6" ht="15.75">
      <c r="A20" s="97" t="s">
        <v>247</v>
      </c>
      <c r="B20" s="46">
        <v>1</v>
      </c>
      <c r="C20" s="82"/>
      <c r="D20" s="82"/>
      <c r="E20" s="82"/>
      <c r="F20" s="82"/>
    </row>
    <row r="21" spans="1:6" ht="15.75">
      <c r="A21" s="97" t="s">
        <v>248</v>
      </c>
      <c r="B21" s="46">
        <v>2</v>
      </c>
      <c r="C21" s="82"/>
      <c r="D21" s="82"/>
      <c r="E21" s="82"/>
      <c r="F21" s="82"/>
    </row>
    <row r="22" spans="1:6" ht="12.75">
      <c r="A22" s="231"/>
      <c r="B22" s="231"/>
      <c r="C22" s="231"/>
      <c r="D22" s="231"/>
      <c r="E22" s="231"/>
      <c r="F22" s="8"/>
    </row>
    <row r="23" spans="1:6" ht="35.25" customHeight="1">
      <c r="A23" s="234" t="s">
        <v>155</v>
      </c>
      <c r="B23" s="234"/>
      <c r="C23" s="234"/>
      <c r="D23" s="234"/>
      <c r="E23" s="8"/>
      <c r="F23" s="8"/>
    </row>
    <row r="24" spans="1:6" ht="45" customHeight="1">
      <c r="A24" s="77" t="s">
        <v>249</v>
      </c>
      <c r="B24" s="78" t="s">
        <v>115</v>
      </c>
      <c r="C24" s="78" t="s">
        <v>163</v>
      </c>
      <c r="D24" s="78" t="s">
        <v>166</v>
      </c>
      <c r="E24" s="8"/>
      <c r="F24" s="8"/>
    </row>
    <row r="25" spans="1:6" s="61" customFormat="1" ht="12" customHeight="1">
      <c r="A25" s="79" t="s">
        <v>118</v>
      </c>
      <c r="B25" s="77"/>
      <c r="C25" s="77">
        <v>1</v>
      </c>
      <c r="D25" s="77">
        <v>2</v>
      </c>
      <c r="E25" s="60"/>
      <c r="F25" s="60"/>
    </row>
    <row r="26" spans="1:6" s="42" customFormat="1" ht="51" customHeight="1">
      <c r="A26" s="98" t="s">
        <v>156</v>
      </c>
      <c r="B26" s="70">
        <v>1</v>
      </c>
      <c r="C26" s="83"/>
      <c r="D26" s="83"/>
      <c r="E26" s="43"/>
      <c r="F26" s="43"/>
    </row>
    <row r="27" spans="1:4" s="44" customFormat="1" ht="48" customHeight="1">
      <c r="A27" s="99" t="s">
        <v>157</v>
      </c>
      <c r="B27" s="70">
        <v>2</v>
      </c>
      <c r="C27" s="83"/>
      <c r="D27" s="83"/>
    </row>
    <row r="28" s="44" customFormat="1" ht="12.75"/>
    <row r="29" s="44" customFormat="1" ht="23.25" customHeight="1"/>
    <row r="30" s="44" customFormat="1" ht="12.75" customHeight="1"/>
    <row r="31" s="44" customFormat="1" ht="20.25" customHeight="1"/>
    <row r="32" s="44" customFormat="1" ht="12.75"/>
    <row r="33" s="44" customFormat="1" ht="12.75"/>
    <row r="34" s="44" customFormat="1" ht="12.75"/>
    <row r="35" ht="12.75">
      <c r="B35" s="2"/>
    </row>
  </sheetData>
  <sheetProtection/>
  <mergeCells count="12">
    <mergeCell ref="C17:D17"/>
    <mergeCell ref="E17:F17"/>
    <mergeCell ref="B2:F2"/>
    <mergeCell ref="A22:E22"/>
    <mergeCell ref="A5:A6"/>
    <mergeCell ref="A23:D23"/>
    <mergeCell ref="A3:F4"/>
    <mergeCell ref="A16:E16"/>
    <mergeCell ref="B5:B6"/>
    <mergeCell ref="C5:F5"/>
    <mergeCell ref="A17:A18"/>
    <mergeCell ref="B17:B18"/>
  </mergeCells>
  <conditionalFormatting sqref="C8:F14 C20:F21 C26:D27">
    <cfRule type="cellIs" priority="1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5"/>
  <sheetViews>
    <sheetView workbookViewId="0" topLeftCell="A13">
      <selection activeCell="I26" sqref="I26"/>
    </sheetView>
  </sheetViews>
  <sheetFormatPr defaultColWidth="9.140625" defaultRowHeight="12.75"/>
  <cols>
    <col min="1" max="1" width="46.421875" style="50" customWidth="1"/>
    <col min="2" max="2" width="3.57421875" style="55" customWidth="1"/>
    <col min="3" max="3" width="16.57421875" style="50" customWidth="1"/>
    <col min="4" max="4" width="12.28125" style="50" customWidth="1"/>
    <col min="5" max="5" width="13.00390625" style="50" customWidth="1"/>
    <col min="6" max="7" width="12.8515625" style="50" customWidth="1"/>
    <col min="8" max="10" width="12.57421875" style="50" customWidth="1"/>
    <col min="11" max="16384" width="9.140625" style="50" customWidth="1"/>
  </cols>
  <sheetData>
    <row r="1" s="67" customFormat="1" ht="12.75"/>
    <row r="2" spans="1:7" s="68" customFormat="1" ht="25.5" customHeight="1">
      <c r="A2" s="208" t="s">
        <v>110</v>
      </c>
      <c r="B2" s="208"/>
      <c r="C2" s="213" t="str">
        <f>IF('Титул ф.4'!D26=0," ",'Титул ф.4'!D26)</f>
        <v>УСД в Республике Татарстан</v>
      </c>
      <c r="D2" s="214"/>
      <c r="E2" s="214"/>
      <c r="F2" s="214"/>
      <c r="G2" s="215"/>
    </row>
    <row r="3" spans="1:8" ht="20.25" customHeight="1">
      <c r="A3" s="249" t="s">
        <v>164</v>
      </c>
      <c r="B3" s="249"/>
      <c r="C3" s="249"/>
      <c r="D3" s="249"/>
      <c r="E3" s="249"/>
      <c r="F3" s="249"/>
      <c r="G3" s="249"/>
      <c r="H3" s="249"/>
    </row>
    <row r="4" spans="1:11" ht="73.5" customHeight="1">
      <c r="A4" s="70" t="s">
        <v>250</v>
      </c>
      <c r="B4" s="70" t="s">
        <v>165</v>
      </c>
      <c r="C4" s="70" t="s">
        <v>158</v>
      </c>
      <c r="D4" s="70" t="s">
        <v>159</v>
      </c>
      <c r="E4" s="70" t="s">
        <v>160</v>
      </c>
      <c r="F4" s="70" t="s">
        <v>161</v>
      </c>
      <c r="G4" s="70" t="s">
        <v>162</v>
      </c>
      <c r="H4" s="70" t="s">
        <v>178</v>
      </c>
      <c r="I4" s="51"/>
      <c r="J4" s="51"/>
      <c r="K4" s="51"/>
    </row>
    <row r="5" spans="1:9" s="56" customFormat="1" ht="10.5">
      <c r="A5" s="71" t="s">
        <v>118</v>
      </c>
      <c r="B5" s="71"/>
      <c r="C5" s="71">
        <v>1</v>
      </c>
      <c r="D5" s="71">
        <v>2</v>
      </c>
      <c r="E5" s="71">
        <v>3</v>
      </c>
      <c r="F5" s="71">
        <v>4</v>
      </c>
      <c r="G5" s="71">
        <v>5</v>
      </c>
      <c r="H5" s="71">
        <v>6</v>
      </c>
      <c r="I5" s="55"/>
    </row>
    <row r="6" spans="1:11" ht="31.5" customHeight="1">
      <c r="A6" s="100" t="s">
        <v>323</v>
      </c>
      <c r="B6" s="71">
        <v>1</v>
      </c>
      <c r="C6" s="93">
        <v>105866</v>
      </c>
      <c r="D6" s="93">
        <v>7</v>
      </c>
      <c r="E6" s="93">
        <v>0</v>
      </c>
      <c r="F6" s="93">
        <v>0</v>
      </c>
      <c r="G6" s="102"/>
      <c r="H6" s="93">
        <v>0</v>
      </c>
      <c r="I6" s="239" t="s">
        <v>322</v>
      </c>
      <c r="J6" s="240"/>
      <c r="K6" s="240"/>
    </row>
    <row r="7" spans="1:11" ht="30" customHeight="1">
      <c r="A7" s="101" t="s">
        <v>173</v>
      </c>
      <c r="B7" s="71">
        <v>2</v>
      </c>
      <c r="C7" s="93">
        <v>3167766</v>
      </c>
      <c r="D7" s="93">
        <v>12250</v>
      </c>
      <c r="E7" s="93">
        <v>0</v>
      </c>
      <c r="F7" s="93">
        <v>0</v>
      </c>
      <c r="G7" s="102"/>
      <c r="H7" s="93">
        <v>0</v>
      </c>
      <c r="I7" s="239"/>
      <c r="J7" s="240"/>
      <c r="K7" s="240"/>
    </row>
    <row r="8" spans="1:11" ht="18" customHeight="1">
      <c r="A8" s="100" t="s">
        <v>251</v>
      </c>
      <c r="B8" s="71">
        <v>3</v>
      </c>
      <c r="C8" s="93">
        <v>9122</v>
      </c>
      <c r="D8" s="93">
        <v>8</v>
      </c>
      <c r="E8" s="102"/>
      <c r="F8" s="93">
        <v>0</v>
      </c>
      <c r="G8" s="102"/>
      <c r="H8" s="93">
        <v>0</v>
      </c>
      <c r="I8" s="239"/>
      <c r="J8" s="240"/>
      <c r="K8" s="240"/>
    </row>
    <row r="9" spans="1:10" ht="43.5" customHeight="1">
      <c r="A9" s="242" t="s">
        <v>180</v>
      </c>
      <c r="B9" s="242"/>
      <c r="C9" s="242"/>
      <c r="D9" s="242"/>
      <c r="E9" s="242"/>
      <c r="F9" s="242"/>
      <c r="G9" s="242"/>
      <c r="H9" s="62"/>
      <c r="I9" s="62"/>
      <c r="J9" s="62"/>
    </row>
    <row r="10" spans="1:10" ht="12" customHeight="1">
      <c r="A10" s="73" t="s">
        <v>264</v>
      </c>
      <c r="B10" s="69"/>
      <c r="C10" s="69"/>
      <c r="D10" s="69"/>
      <c r="E10" s="72"/>
      <c r="F10" s="72"/>
      <c r="G10" s="72"/>
      <c r="H10" s="62"/>
      <c r="I10" s="62"/>
      <c r="J10" s="62"/>
    </row>
    <row r="11" spans="1:11" ht="15" customHeight="1">
      <c r="A11" s="252" t="s">
        <v>171</v>
      </c>
      <c r="B11" s="244" t="s">
        <v>165</v>
      </c>
      <c r="C11" s="244" t="s">
        <v>252</v>
      </c>
      <c r="D11" s="244" t="s">
        <v>253</v>
      </c>
      <c r="E11" s="244" t="s">
        <v>254</v>
      </c>
      <c r="F11" s="247" t="s">
        <v>255</v>
      </c>
      <c r="G11" s="257"/>
      <c r="H11" s="257"/>
      <c r="I11" s="257"/>
      <c r="J11" s="257"/>
      <c r="K11" s="248"/>
    </row>
    <row r="12" spans="1:11" ht="21.75" customHeight="1">
      <c r="A12" s="253"/>
      <c r="B12" s="245"/>
      <c r="C12" s="245"/>
      <c r="D12" s="245"/>
      <c r="E12" s="245"/>
      <c r="F12" s="247" t="s">
        <v>168</v>
      </c>
      <c r="G12" s="248"/>
      <c r="H12" s="247" t="s">
        <v>169</v>
      </c>
      <c r="I12" s="248"/>
      <c r="J12" s="247" t="s">
        <v>170</v>
      </c>
      <c r="K12" s="248"/>
    </row>
    <row r="13" spans="1:11" ht="61.5" customHeight="1">
      <c r="A13" s="254"/>
      <c r="B13" s="246"/>
      <c r="C13" s="246"/>
      <c r="D13" s="246"/>
      <c r="E13" s="246"/>
      <c r="F13" s="74" t="s">
        <v>179</v>
      </c>
      <c r="G13" s="70" t="s">
        <v>256</v>
      </c>
      <c r="H13" s="74" t="s">
        <v>179</v>
      </c>
      <c r="I13" s="70" t="s">
        <v>256</v>
      </c>
      <c r="J13" s="74" t="s">
        <v>179</v>
      </c>
      <c r="K13" s="70" t="s">
        <v>256</v>
      </c>
    </row>
    <row r="14" spans="1:11" s="56" customFormat="1" ht="10.5" customHeight="1">
      <c r="A14" s="74" t="s">
        <v>118</v>
      </c>
      <c r="B14" s="71"/>
      <c r="C14" s="71">
        <v>1</v>
      </c>
      <c r="D14" s="71">
        <v>2</v>
      </c>
      <c r="E14" s="71">
        <v>3</v>
      </c>
      <c r="F14" s="71">
        <v>4</v>
      </c>
      <c r="G14" s="71">
        <v>5</v>
      </c>
      <c r="H14" s="71">
        <v>6</v>
      </c>
      <c r="I14" s="71">
        <v>7</v>
      </c>
      <c r="J14" s="71">
        <v>8</v>
      </c>
      <c r="K14" s="71">
        <v>9</v>
      </c>
    </row>
    <row r="15" spans="1:11" ht="32.25" customHeight="1">
      <c r="A15" s="100" t="s">
        <v>176</v>
      </c>
      <c r="B15" s="71">
        <v>1</v>
      </c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47.25" customHeight="1">
      <c r="A16" s="100" t="s">
        <v>182</v>
      </c>
      <c r="B16" s="71">
        <v>2</v>
      </c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33.75" customHeight="1">
      <c r="A17" s="100" t="s">
        <v>177</v>
      </c>
      <c r="B17" s="71">
        <v>3</v>
      </c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32.25" customHeight="1">
      <c r="A18" s="100" t="s">
        <v>175</v>
      </c>
      <c r="B18" s="71">
        <v>4</v>
      </c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2.75">
      <c r="A19" s="94" t="s">
        <v>257</v>
      </c>
      <c r="B19" s="95">
        <v>5</v>
      </c>
      <c r="C19" s="93"/>
      <c r="D19" s="93"/>
      <c r="E19" s="93"/>
      <c r="F19" s="93"/>
      <c r="G19" s="93"/>
      <c r="H19" s="93"/>
      <c r="I19" s="93"/>
      <c r="J19" s="93"/>
      <c r="K19" s="93"/>
    </row>
    <row r="20" spans="1:10" ht="25.5" customHeight="1">
      <c r="A20" s="251" t="s">
        <v>167</v>
      </c>
      <c r="B20" s="251"/>
      <c r="C20" s="251"/>
      <c r="D20" s="63"/>
      <c r="E20" s="258" t="s">
        <v>150</v>
      </c>
      <c r="F20" s="243" t="s">
        <v>369</v>
      </c>
      <c r="G20" s="243"/>
      <c r="H20" s="243"/>
      <c r="I20" s="243"/>
      <c r="J20" s="243"/>
    </row>
    <row r="21" spans="1:10" ht="15.75" customHeight="1">
      <c r="A21" s="57" t="s">
        <v>140</v>
      </c>
      <c r="B21" s="49">
        <v>1</v>
      </c>
      <c r="C21" s="75">
        <v>182</v>
      </c>
      <c r="D21" s="58"/>
      <c r="E21" s="258"/>
      <c r="F21" s="241" t="s">
        <v>151</v>
      </c>
      <c r="G21" s="241"/>
      <c r="H21" s="241"/>
      <c r="I21" s="241"/>
      <c r="J21" s="241"/>
    </row>
    <row r="22" spans="1:10" ht="30.75" customHeight="1">
      <c r="A22" s="57" t="s">
        <v>141</v>
      </c>
      <c r="B22" s="49">
        <v>2</v>
      </c>
      <c r="C22" s="75">
        <v>182</v>
      </c>
      <c r="D22" s="58"/>
      <c r="E22" s="250" t="s">
        <v>172</v>
      </c>
      <c r="F22" s="255" t="s">
        <v>370</v>
      </c>
      <c r="G22" s="255"/>
      <c r="H22" s="255"/>
      <c r="I22" s="255"/>
      <c r="J22" s="255"/>
    </row>
    <row r="23" spans="2:10" ht="21.75" customHeight="1">
      <c r="B23" s="50"/>
      <c r="C23" s="55"/>
      <c r="D23" s="55"/>
      <c r="E23" s="250"/>
      <c r="F23" s="256" t="s">
        <v>371</v>
      </c>
      <c r="G23" s="256"/>
      <c r="H23" s="256"/>
      <c r="I23" s="256"/>
      <c r="J23" s="256"/>
    </row>
    <row r="24" spans="2:10" ht="12.75" customHeight="1">
      <c r="B24" s="50"/>
      <c r="C24" s="55"/>
      <c r="D24" s="55"/>
      <c r="E24" s="250"/>
      <c r="F24" s="241" t="s">
        <v>151</v>
      </c>
      <c r="G24" s="241"/>
      <c r="H24" s="241"/>
      <c r="I24" s="241"/>
      <c r="J24" s="241"/>
    </row>
    <row r="25" spans="2:9" ht="15.75">
      <c r="B25" s="50"/>
      <c r="C25" s="55"/>
      <c r="D25" s="55"/>
      <c r="F25" s="52" t="s">
        <v>372</v>
      </c>
      <c r="I25" s="59" t="s">
        <v>373</v>
      </c>
    </row>
    <row r="26" spans="2:9" ht="12.75">
      <c r="B26" s="50"/>
      <c r="C26" s="55"/>
      <c r="D26" s="55"/>
      <c r="E26" s="48" t="s">
        <v>152</v>
      </c>
      <c r="F26" s="53" t="s">
        <v>142</v>
      </c>
      <c r="I26" s="53" t="s">
        <v>153</v>
      </c>
    </row>
    <row r="27" spans="2:6" ht="12.75">
      <c r="B27" s="50"/>
      <c r="C27" s="55"/>
      <c r="D27" s="55"/>
      <c r="E27" s="55"/>
      <c r="F27" s="54"/>
    </row>
    <row r="28" spans="2:4" ht="12.75">
      <c r="B28" s="50"/>
      <c r="C28" s="55"/>
      <c r="D28" s="58"/>
    </row>
    <row r="29" ht="12.75">
      <c r="D29" s="58"/>
    </row>
    <row r="30" ht="12.75">
      <c r="D30" s="55"/>
    </row>
    <row r="31" ht="12.75">
      <c r="D31" s="55"/>
    </row>
    <row r="32" ht="12.75">
      <c r="D32" s="55"/>
    </row>
    <row r="33" ht="12.75">
      <c r="D33" s="55"/>
    </row>
    <row r="34" ht="12.75">
      <c r="D34" s="55"/>
    </row>
    <row r="35" ht="12.75">
      <c r="D35" s="55"/>
    </row>
  </sheetData>
  <mergeCells count="22">
    <mergeCell ref="F24:J24"/>
    <mergeCell ref="E22:E24"/>
    <mergeCell ref="A20:C20"/>
    <mergeCell ref="B11:B13"/>
    <mergeCell ref="A11:A13"/>
    <mergeCell ref="F22:J22"/>
    <mergeCell ref="F23:J23"/>
    <mergeCell ref="E11:E13"/>
    <mergeCell ref="F11:K11"/>
    <mergeCell ref="E20:E21"/>
    <mergeCell ref="A2:B2"/>
    <mergeCell ref="C2:G2"/>
    <mergeCell ref="D11:D13"/>
    <mergeCell ref="A3:H3"/>
    <mergeCell ref="I6:K8"/>
    <mergeCell ref="F21:J21"/>
    <mergeCell ref="A9:G9"/>
    <mergeCell ref="F20:J20"/>
    <mergeCell ref="C11:C13"/>
    <mergeCell ref="H12:I12"/>
    <mergeCell ref="F12:G12"/>
    <mergeCell ref="J12:K12"/>
  </mergeCells>
  <conditionalFormatting sqref="C21:C22 C6:H8 C15:K19">
    <cfRule type="cellIs" priority="1" dxfId="0" operator="lessThan" stopIfTrue="1">
      <formula>0</formula>
    </cfRule>
  </conditionalFormatting>
  <printOptions/>
  <pageMargins left="0.75" right="0.25" top="0.23" bottom="0.51" header="0.19" footer="0.5"/>
  <pageSetup fitToHeight="1" fitToWidth="1"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D66"/>
  <sheetViews>
    <sheetView workbookViewId="0" topLeftCell="A1">
      <selection activeCell="A1" sqref="A1"/>
    </sheetView>
  </sheetViews>
  <sheetFormatPr defaultColWidth="9.140625" defaultRowHeight="12.75"/>
  <cols>
    <col min="1" max="1" width="10.28125" style="39" customWidth="1"/>
    <col min="2" max="2" width="12.140625" style="39" customWidth="1"/>
    <col min="3" max="3" width="57.00390625" style="111" customWidth="1"/>
    <col min="4" max="4" width="59.28125" style="111" customWidth="1"/>
    <col min="5" max="16384" width="9.140625" style="39" customWidth="1"/>
  </cols>
  <sheetData>
    <row r="1" spans="1:4" s="108" customFormat="1" ht="13.5" thickBot="1">
      <c r="A1" s="107" t="s">
        <v>183</v>
      </c>
      <c r="B1" s="107" t="s">
        <v>184</v>
      </c>
      <c r="C1" s="109" t="s">
        <v>185</v>
      </c>
      <c r="D1" s="109" t="s">
        <v>186</v>
      </c>
    </row>
    <row r="2" spans="1:4" ht="12.75">
      <c r="A2" s="105">
        <f>IF((SUM('Разделы 5, 6, 7'!C19:C19)=SUM('Разделы 5, 6, 7'!C15:C18)),"","НЕВЕРНО!")</f>
      </c>
      <c r="B2" s="106">
        <v>31092</v>
      </c>
      <c r="C2" s="110" t="s">
        <v>265</v>
      </c>
      <c r="D2" s="110" t="s">
        <v>266</v>
      </c>
    </row>
    <row r="3" spans="1:4" ht="12.75">
      <c r="A3" s="105">
        <f>IF((SUM('Разделы 5, 6, 7'!D19:D19)=SUM('Разделы 5, 6, 7'!D15:D18)),"","НЕВЕРНО!")</f>
      </c>
      <c r="B3" s="106">
        <v>31092</v>
      </c>
      <c r="C3" s="110" t="s">
        <v>267</v>
      </c>
      <c r="D3" s="110" t="s">
        <v>266</v>
      </c>
    </row>
    <row r="4" spans="1:4" ht="12.75">
      <c r="A4" s="105">
        <f>IF((SUM('Разделы 5, 6, 7'!E19:E19)=SUM('Разделы 5, 6, 7'!E15:E18)),"","НЕВЕРНО!")</f>
      </c>
      <c r="B4" s="106">
        <v>31092</v>
      </c>
      <c r="C4" s="110" t="s">
        <v>268</v>
      </c>
      <c r="D4" s="110" t="s">
        <v>266</v>
      </c>
    </row>
    <row r="5" spans="1:4" ht="12.75">
      <c r="A5" s="105">
        <f>IF((SUM('Разделы 5, 6, 7'!F19:F19)=SUM('Разделы 5, 6, 7'!F15:F18)),"","НЕВЕРНО!")</f>
      </c>
      <c r="B5" s="106">
        <v>31092</v>
      </c>
      <c r="C5" s="110" t="s">
        <v>269</v>
      </c>
      <c r="D5" s="110" t="s">
        <v>266</v>
      </c>
    </row>
    <row r="6" spans="1:4" ht="12.75">
      <c r="A6" s="105">
        <f>IF((SUM('Разделы 5, 6, 7'!G19:G19)=SUM('Разделы 5, 6, 7'!G15:G18)),"","НЕВЕРНО!")</f>
      </c>
      <c r="B6" s="106">
        <v>31092</v>
      </c>
      <c r="C6" s="110" t="s">
        <v>270</v>
      </c>
      <c r="D6" s="110" t="s">
        <v>266</v>
      </c>
    </row>
    <row r="7" spans="1:4" ht="12.75">
      <c r="A7" s="105">
        <f>IF((SUM('Разделы 5, 6, 7'!H19:H19)=SUM('Разделы 5, 6, 7'!H15:H18)),"","НЕВЕРНО!")</f>
      </c>
      <c r="B7" s="106">
        <v>31092</v>
      </c>
      <c r="C7" s="110" t="s">
        <v>271</v>
      </c>
      <c r="D7" s="110" t="s">
        <v>266</v>
      </c>
    </row>
    <row r="8" spans="1:4" ht="12.75">
      <c r="A8" s="105">
        <f>IF((SUM('Разделы 5, 6, 7'!I19:I19)=SUM('Разделы 5, 6, 7'!I15:I18)),"","НЕВЕРНО!")</f>
      </c>
      <c r="B8" s="106">
        <v>31092</v>
      </c>
      <c r="C8" s="110" t="s">
        <v>272</v>
      </c>
      <c r="D8" s="110" t="s">
        <v>266</v>
      </c>
    </row>
    <row r="9" spans="1:4" ht="12.75">
      <c r="A9" s="105">
        <f>IF((SUM('Разделы 5, 6, 7'!J19:J19)=SUM('Разделы 5, 6, 7'!J15:J18)),"","НЕВЕРНО!")</f>
      </c>
      <c r="B9" s="106">
        <v>31092</v>
      </c>
      <c r="C9" s="110" t="s">
        <v>273</v>
      </c>
      <c r="D9" s="110" t="s">
        <v>266</v>
      </c>
    </row>
    <row r="10" spans="1:4" ht="12.75">
      <c r="A10" s="105">
        <f>IF((SUM('Разделы 5, 6, 7'!K19:K19)=SUM('Разделы 5, 6, 7'!K15:K18)),"","НЕВЕРНО!")</f>
      </c>
      <c r="B10" s="106">
        <v>31092</v>
      </c>
      <c r="C10" s="110" t="s">
        <v>274</v>
      </c>
      <c r="D10" s="110" t="s">
        <v>266</v>
      </c>
    </row>
    <row r="11" spans="1:4" ht="12.75">
      <c r="A11" s="105">
        <f>IF((SUM('Разделы 5, 6, 7'!C15:C15)&gt;=SUM('Разделы 5, 6, 7'!D15:D15)),"","НЕВЕРНО!")</f>
      </c>
      <c r="B11" s="106">
        <v>31093</v>
      </c>
      <c r="C11" s="110" t="s">
        <v>275</v>
      </c>
      <c r="D11" s="110" t="s">
        <v>276</v>
      </c>
    </row>
    <row r="12" spans="1:4" ht="12.75">
      <c r="A12" s="105">
        <f>IF((SUM('Разделы 5, 6, 7'!C16:C16)&gt;=SUM('Разделы 5, 6, 7'!D16:D16)),"","НЕВЕРНО!")</f>
      </c>
      <c r="B12" s="106">
        <v>31093</v>
      </c>
      <c r="C12" s="110" t="s">
        <v>277</v>
      </c>
      <c r="D12" s="110" t="s">
        <v>276</v>
      </c>
    </row>
    <row r="13" spans="1:4" ht="12.75">
      <c r="A13" s="105">
        <f>IF((SUM('Разделы 5, 6, 7'!C17:C17)&gt;=SUM('Разделы 5, 6, 7'!D17:D17)),"","НЕВЕРНО!")</f>
      </c>
      <c r="B13" s="106">
        <v>31093</v>
      </c>
      <c r="C13" s="110" t="s">
        <v>278</v>
      </c>
      <c r="D13" s="110" t="s">
        <v>276</v>
      </c>
    </row>
    <row r="14" spans="1:4" ht="12.75">
      <c r="A14" s="105">
        <f>IF((SUM('Разделы 5, 6, 7'!C18:C18)&gt;=SUM('Разделы 5, 6, 7'!D18:D18)),"","НЕВЕРНО!")</f>
      </c>
      <c r="B14" s="106">
        <v>31093</v>
      </c>
      <c r="C14" s="110" t="s">
        <v>279</v>
      </c>
      <c r="D14" s="110" t="s">
        <v>276</v>
      </c>
    </row>
    <row r="15" spans="1:4" ht="12.75">
      <c r="A15" s="105">
        <f>IF((SUM('Разделы 5, 6, 7'!C19:C19)&gt;=SUM('Разделы 5, 6, 7'!D19:D19)),"","НЕВЕРНО!")</f>
      </c>
      <c r="B15" s="106">
        <v>31093</v>
      </c>
      <c r="C15" s="110" t="s">
        <v>280</v>
      </c>
      <c r="D15" s="110" t="s">
        <v>276</v>
      </c>
    </row>
    <row r="16" spans="1:4" ht="25.5">
      <c r="A16" s="105">
        <f>IF(((SUM('Разделы 5, 6, 7'!F7:F7)=0)*(SUM('Разделы 5, 6, 7'!F8:F8)=0))+((SUM('Разделы 5, 6, 7'!F7:F7)&gt;0)*(SUM('Разделы 5, 6, 7'!F8:F8)&gt;0)),"","НЕВЕРНО!")</f>
      </c>
      <c r="B16" s="106">
        <v>31094</v>
      </c>
      <c r="C16" s="110" t="s">
        <v>281</v>
      </c>
      <c r="D16" s="110" t="s">
        <v>282</v>
      </c>
    </row>
    <row r="17" spans="1:4" ht="25.5">
      <c r="A17" s="105">
        <f>IF(((SUM('Разделы 5, 6, 7'!G7:G7)=0)*(SUM('Разделы 5, 6, 7'!G8:G8)=0))+((SUM('Разделы 5, 6, 7'!G7:G7)&gt;0)*(SUM('Разделы 5, 6, 7'!G8:G8)&gt;0)),"","НЕВЕРНО!")</f>
      </c>
      <c r="B17" s="106">
        <v>31094</v>
      </c>
      <c r="C17" s="110" t="s">
        <v>283</v>
      </c>
      <c r="D17" s="110" t="s">
        <v>282</v>
      </c>
    </row>
    <row r="18" spans="1:4" ht="25.5">
      <c r="A18" s="105">
        <f>IF(((SUM('Разделы 5, 6, 7'!H7:H7)=0)*(SUM('Разделы 5, 6, 7'!H8:H8)=0))+((SUM('Разделы 5, 6, 7'!H7:H7)&gt;0)*(SUM('Разделы 5, 6, 7'!H8:H8)&gt;0)),"","НЕВЕРНО!")</f>
      </c>
      <c r="B18" s="106">
        <v>31094</v>
      </c>
      <c r="C18" s="110" t="s">
        <v>284</v>
      </c>
      <c r="D18" s="110" t="s">
        <v>282</v>
      </c>
    </row>
    <row r="19" spans="1:4" ht="25.5">
      <c r="A19" s="105">
        <f>IF(((SUM('Разделы 5, 6, 7'!C7:C7)=0)*(SUM('Разделы 5, 6, 7'!C8:C8)=0))+((SUM('Разделы 5, 6, 7'!C7:C7)&gt;0)*(SUM('Разделы 5, 6, 7'!C8:C8)&gt;0)),"","НЕВЕРНО!")</f>
      </c>
      <c r="B19" s="106">
        <v>31095</v>
      </c>
      <c r="C19" s="110" t="s">
        <v>285</v>
      </c>
      <c r="D19" s="110" t="s">
        <v>286</v>
      </c>
    </row>
    <row r="20" spans="1:4" ht="25.5">
      <c r="A20" s="105">
        <f>IF(((SUM('Разделы 5, 6, 7'!D7:D7)=0)*(SUM('Разделы 5, 6, 7'!D8:D8)=0))+((SUM('Разделы 5, 6, 7'!D7:D7)&gt;0)*(SUM('Разделы 5, 6, 7'!D8:D8)&gt;0)),"","НЕВЕРНО!")</f>
      </c>
      <c r="B20" s="106">
        <v>31095</v>
      </c>
      <c r="C20" s="110" t="s">
        <v>287</v>
      </c>
      <c r="D20" s="110" t="s">
        <v>286</v>
      </c>
    </row>
    <row r="21" spans="1:4" ht="25.5">
      <c r="A21" s="105">
        <f>IF(((SUM('Разделы 2, 3, 4'!E20:E20)=0)*(SUM('Разделы 2, 3, 4'!F20:F20)=0))+((SUM('Разделы 2, 3, 4'!E20:E20)&gt;0)*(SUM('Разделы 2, 3, 4'!F20:F20)&gt;0)),"","НЕВЕРНО!")</f>
      </c>
      <c r="B21" s="106">
        <v>31096</v>
      </c>
      <c r="C21" s="110" t="s">
        <v>288</v>
      </c>
      <c r="D21" s="110" t="s">
        <v>289</v>
      </c>
    </row>
    <row r="22" spans="1:4" ht="25.5">
      <c r="A22" s="105">
        <f>IF(((SUM('Разделы 2, 3, 4'!E21:E21)=0)*(SUM('Разделы 2, 3, 4'!F21:F21)=0))+((SUM('Разделы 2, 3, 4'!E21:E21)&gt;0)*(SUM('Разделы 2, 3, 4'!F21:F21)&gt;0)),"","НЕВЕРНО!")</f>
      </c>
      <c r="B22" s="106">
        <v>31096</v>
      </c>
      <c r="C22" s="110" t="s">
        <v>290</v>
      </c>
      <c r="D22" s="110" t="s">
        <v>289</v>
      </c>
    </row>
    <row r="23" spans="1:4" ht="12.75">
      <c r="A23" s="105">
        <f>IF((SUM('Разделы 2, 3, 4'!C26:C26)=0),"","НЕВЕРНО!")</f>
      </c>
      <c r="B23" s="106">
        <v>31097</v>
      </c>
      <c r="C23" s="110" t="s">
        <v>187</v>
      </c>
      <c r="D23" s="110" t="s">
        <v>291</v>
      </c>
    </row>
    <row r="24" spans="1:4" ht="12.75">
      <c r="A24" s="105">
        <f>IF((SUM('Разделы 2, 3, 4'!C27:C27)=0),"","НЕВЕРНО!")</f>
      </c>
      <c r="B24" s="106">
        <v>31097</v>
      </c>
      <c r="C24" s="110" t="s">
        <v>188</v>
      </c>
      <c r="D24" s="110" t="s">
        <v>291</v>
      </c>
    </row>
    <row r="25" spans="1:4" ht="12.75">
      <c r="A25" s="105">
        <f>IF((SUM('Разделы 2, 3, 4'!D26:D26)=0),"","НЕВЕРНО!")</f>
      </c>
      <c r="B25" s="106">
        <v>31097</v>
      </c>
      <c r="C25" s="110" t="s">
        <v>189</v>
      </c>
      <c r="D25" s="110" t="s">
        <v>291</v>
      </c>
    </row>
    <row r="26" spans="1:4" ht="12.75">
      <c r="A26" s="105">
        <f>IF((SUM('Разделы 2, 3, 4'!D27:D27)=0),"","НЕВЕРНО!")</f>
      </c>
      <c r="B26" s="106">
        <v>31097</v>
      </c>
      <c r="C26" s="110" t="s">
        <v>190</v>
      </c>
      <c r="D26" s="110" t="s">
        <v>291</v>
      </c>
    </row>
    <row r="27" spans="1:4" ht="12.75">
      <c r="A27" s="105">
        <f>IF((SUM('Разделы 5, 6, 7'!C21:C21)&gt;0),"","НЕВЕРНО!")</f>
      </c>
      <c r="B27" s="106">
        <v>31099</v>
      </c>
      <c r="C27" s="110" t="s">
        <v>191</v>
      </c>
      <c r="D27" s="110" t="s">
        <v>192</v>
      </c>
    </row>
    <row r="28" spans="1:4" ht="12.75">
      <c r="A28" s="105">
        <f>IF((SUM('Разделы 5, 6, 7'!C22:C22)&gt;0),"","НЕВЕРНО!")</f>
      </c>
      <c r="B28" s="106">
        <v>31099</v>
      </c>
      <c r="C28" s="110" t="s">
        <v>193</v>
      </c>
      <c r="D28" s="110" t="s">
        <v>192</v>
      </c>
    </row>
    <row r="29" spans="1:4" ht="25.5">
      <c r="A29" s="105">
        <f>IF((SUM('Разделы 5, 6, 7'!E8:E8)=0),"","НЕВЕРНО!")</f>
      </c>
      <c r="B29" s="106">
        <v>31100</v>
      </c>
      <c r="C29" s="110" t="s">
        <v>292</v>
      </c>
      <c r="D29" s="110" t="s">
        <v>293</v>
      </c>
    </row>
    <row r="30" spans="1:4" ht="38.25">
      <c r="A30" s="105">
        <f>IF((SUM('Раздел 1'!D18:D18)=SUM('Раздел 1'!D19:D24)),"","НЕВЕРНО!")</f>
      </c>
      <c r="B30" s="106">
        <v>31101</v>
      </c>
      <c r="C30" s="110" t="s">
        <v>194</v>
      </c>
      <c r="D30" s="110" t="s">
        <v>195</v>
      </c>
    </row>
    <row r="31" spans="1:4" ht="38.25">
      <c r="A31" s="105">
        <f>IF((SUM('Раздел 1'!E18:E18)=SUM('Раздел 1'!E19:E24)),"","НЕВЕРНО!")</f>
      </c>
      <c r="B31" s="106">
        <v>31101</v>
      </c>
      <c r="C31" s="110" t="s">
        <v>196</v>
      </c>
      <c r="D31" s="110" t="s">
        <v>195</v>
      </c>
    </row>
    <row r="32" spans="1:4" ht="25.5">
      <c r="A32" s="105">
        <f>IF((SUM('Раздел 1'!D25:D25)=SUM('Раздел 1'!D26:D29)),"","НЕВЕРНО!")</f>
      </c>
      <c r="B32" s="106">
        <v>31103</v>
      </c>
      <c r="C32" s="110" t="s">
        <v>200</v>
      </c>
      <c r="D32" s="110" t="s">
        <v>201</v>
      </c>
    </row>
    <row r="33" spans="1:4" ht="25.5">
      <c r="A33" s="105">
        <f>IF((SUM('Раздел 1'!E25:E25)=SUM('Раздел 1'!E26:E29)),"","НЕВЕРНО!")</f>
      </c>
      <c r="B33" s="106">
        <v>31103</v>
      </c>
      <c r="C33" s="110" t="s">
        <v>202</v>
      </c>
      <c r="D33" s="110" t="s">
        <v>201</v>
      </c>
    </row>
    <row r="34" spans="1:4" ht="12.75">
      <c r="A34" s="105">
        <f>IF((SUM('Разделы 2, 3, 4'!C8:F14)&gt;0),"","НЕВЕРНО!")</f>
      </c>
      <c r="B34" s="106">
        <v>31105</v>
      </c>
      <c r="C34" s="110" t="s">
        <v>203</v>
      </c>
      <c r="D34" s="110" t="s">
        <v>204</v>
      </c>
    </row>
    <row r="35" spans="1:4" ht="12.75">
      <c r="A35" s="105">
        <f>IF((SUM('Разделы 2, 3, 4'!C14:C14)=0),"","НЕВЕРНО!")</f>
      </c>
      <c r="B35" s="106">
        <v>31106</v>
      </c>
      <c r="C35" s="110" t="s">
        <v>205</v>
      </c>
      <c r="D35" s="110" t="s">
        <v>206</v>
      </c>
    </row>
    <row r="36" spans="1:4" ht="12.75">
      <c r="A36" s="105">
        <f>IF((SUM('Разделы 2, 3, 4'!E14:E14)=0),"","НЕВЕРНО!")</f>
      </c>
      <c r="B36" s="106">
        <v>31107</v>
      </c>
      <c r="C36" s="110" t="s">
        <v>207</v>
      </c>
      <c r="D36" s="110" t="s">
        <v>208</v>
      </c>
    </row>
    <row r="37" spans="1:4" ht="12.75">
      <c r="A37" s="105">
        <f>IF((SUM('Разделы 2, 3, 4'!F14:F14)=0),"","НЕВЕРНО!")</f>
      </c>
      <c r="B37" s="106">
        <v>31107</v>
      </c>
      <c r="C37" s="110" t="s">
        <v>209</v>
      </c>
      <c r="D37" s="110" t="s">
        <v>208</v>
      </c>
    </row>
    <row r="38" spans="1:4" ht="25.5">
      <c r="A38" s="105">
        <f>IF(((SUM('Разделы 2, 3, 4'!C20:C20)=0)*(SUM('Разделы 2, 3, 4'!D20:D20)=0))+((SUM('Разделы 2, 3, 4'!C20:C20)&gt;0)*(SUM('Разделы 2, 3, 4'!D20:D20)&gt;0)),"","НЕВЕРНО!")</f>
      </c>
      <c r="B38" s="106">
        <v>31108</v>
      </c>
      <c r="C38" s="110" t="s">
        <v>294</v>
      </c>
      <c r="D38" s="110" t="s">
        <v>295</v>
      </c>
    </row>
    <row r="39" spans="1:4" ht="25.5">
      <c r="A39" s="105">
        <f>IF(((SUM('Разделы 2, 3, 4'!C21:C21)=0)*(SUM('Разделы 2, 3, 4'!D21:D21)=0))+((SUM('Разделы 2, 3, 4'!C21:C21)&gt;0)*(SUM('Разделы 2, 3, 4'!D21:D21)&gt;0)),"","НЕВЕРНО!")</f>
      </c>
      <c r="B39" s="106">
        <v>31108</v>
      </c>
      <c r="C39" s="110" t="s">
        <v>296</v>
      </c>
      <c r="D39" s="110" t="s">
        <v>295</v>
      </c>
    </row>
    <row r="40" spans="1:4" ht="12.75">
      <c r="A40" s="105">
        <f>IF((SUM('Раздел 1'!D9:D9)=SUM('Раздел 1'!D10:D15)),"","НЕВЕРНО!")</f>
      </c>
      <c r="B40" s="106">
        <v>31109</v>
      </c>
      <c r="C40" s="110" t="s">
        <v>210</v>
      </c>
      <c r="D40" s="110" t="s">
        <v>297</v>
      </c>
    </row>
    <row r="41" spans="1:4" ht="12.75">
      <c r="A41" s="105">
        <f>IF((SUM('Раздел 1'!E9:E9)=SUM('Раздел 1'!E10:E15)),"","НЕВЕРНО!")</f>
      </c>
      <c r="B41" s="106">
        <v>31109</v>
      </c>
      <c r="C41" s="110" t="s">
        <v>211</v>
      </c>
      <c r="D41" s="110" t="s">
        <v>297</v>
      </c>
    </row>
    <row r="42" spans="1:4" ht="12.75">
      <c r="A42" s="105">
        <f>IF((SUM('Раздел 1'!D9:D9)=SUM('Раздел 1'!D16:D18)),"","НЕВЕРНО!")</f>
      </c>
      <c r="B42" s="106">
        <v>31110</v>
      </c>
      <c r="C42" s="110" t="s">
        <v>212</v>
      </c>
      <c r="D42" s="110" t="s">
        <v>213</v>
      </c>
    </row>
    <row r="43" spans="1:4" ht="12.75">
      <c r="A43" s="105">
        <f>IF((SUM('Раздел 1'!E9:E9)=SUM('Раздел 1'!E16:E18)),"","НЕВЕРНО!")</f>
      </c>
      <c r="B43" s="106">
        <v>31110</v>
      </c>
      <c r="C43" s="110" t="s">
        <v>214</v>
      </c>
      <c r="D43" s="110" t="s">
        <v>213</v>
      </c>
    </row>
    <row r="44" spans="1:4" ht="12.75">
      <c r="A44" s="105">
        <f>IF((SUM('Разделы 2, 3, 4'!C20:C20)&gt;=SUM('Разделы 2, 3, 4'!E20:E20)),"","НЕВЕРНО!")</f>
      </c>
      <c r="B44" s="106">
        <v>31117</v>
      </c>
      <c r="C44" s="110" t="s">
        <v>298</v>
      </c>
      <c r="D44" s="110" t="s">
        <v>299</v>
      </c>
    </row>
    <row r="45" spans="1:4" ht="12.75">
      <c r="A45" s="105">
        <f>IF((SUM('Разделы 2, 3, 4'!C21:C21)&gt;=SUM('Разделы 2, 3, 4'!E21:E21)),"","НЕВЕРНО!")</f>
      </c>
      <c r="B45" s="106">
        <v>31117</v>
      </c>
      <c r="C45" s="110" t="s">
        <v>300</v>
      </c>
      <c r="D45" s="110" t="s">
        <v>299</v>
      </c>
    </row>
    <row r="46" spans="1:4" ht="25.5">
      <c r="A46" s="105">
        <f>IF(((SUM('Разделы 5, 6, 7'!C6:C6)=0)*(SUM('Разделы 5, 6, 7'!C7:C7)=0))+((SUM('Разделы 5, 6, 7'!C6:C6)&gt;0)*(SUM('Разделы 5, 6, 7'!C7:C7)&gt;0)),"","НЕВЕРНО!")</f>
      </c>
      <c r="B46" s="106">
        <v>31118</v>
      </c>
      <c r="C46" s="110" t="s">
        <v>215</v>
      </c>
      <c r="D46" s="110" t="s">
        <v>216</v>
      </c>
    </row>
    <row r="47" spans="1:4" ht="25.5">
      <c r="A47" s="105">
        <f>IF(((SUM('Разделы 5, 6, 7'!D6:D6)=0)*(SUM('Разделы 5, 6, 7'!D7:D7)=0))+((SUM('Разделы 5, 6, 7'!D6:D6)&gt;0)*(SUM('Разделы 5, 6, 7'!D7:D7)&gt;0)),"","НЕВЕРНО!")</f>
      </c>
      <c r="B47" s="106">
        <v>31118</v>
      </c>
      <c r="C47" s="110" t="s">
        <v>217</v>
      </c>
      <c r="D47" s="110" t="s">
        <v>216</v>
      </c>
    </row>
    <row r="48" spans="1:4" ht="25.5">
      <c r="A48" s="105">
        <f>IF(((SUM('Разделы 5, 6, 7'!E6:E6)=0)*(SUM('Разделы 5, 6, 7'!E7:E7)=0))+((SUM('Разделы 5, 6, 7'!E6:E6)&gt;0)*(SUM('Разделы 5, 6, 7'!E7:E7)&gt;0)),"","НЕВЕРНО!")</f>
      </c>
      <c r="B48" s="106">
        <v>31118</v>
      </c>
      <c r="C48" s="110" t="s">
        <v>218</v>
      </c>
      <c r="D48" s="110" t="s">
        <v>216</v>
      </c>
    </row>
    <row r="49" spans="1:4" ht="25.5">
      <c r="A49" s="105">
        <f>IF(((SUM('Разделы 5, 6, 7'!F6:F6)=0)*(SUM('Разделы 5, 6, 7'!F7:F7)=0))+((SUM('Разделы 5, 6, 7'!F6:F6)&gt;0)*(SUM('Разделы 5, 6, 7'!F7:F7)&gt;0)),"","НЕВЕРНО!")</f>
      </c>
      <c r="B49" s="106">
        <v>31118</v>
      </c>
      <c r="C49" s="110" t="s">
        <v>219</v>
      </c>
      <c r="D49" s="110" t="s">
        <v>216</v>
      </c>
    </row>
    <row r="50" spans="1:4" ht="25.5">
      <c r="A50" s="105">
        <f>IF(((SUM('Разделы 5, 6, 7'!G6:G6)=0)*(SUM('Разделы 5, 6, 7'!G7:G7)=0))+((SUM('Разделы 5, 6, 7'!G6:G6)&gt;0)*(SUM('Разделы 5, 6, 7'!G7:G7)&gt;0)),"","НЕВЕРНО!")</f>
      </c>
      <c r="B50" s="106">
        <v>31118</v>
      </c>
      <c r="C50" s="110" t="s">
        <v>220</v>
      </c>
      <c r="D50" s="110" t="s">
        <v>216</v>
      </c>
    </row>
    <row r="51" spans="1:4" ht="25.5">
      <c r="A51" s="105">
        <f>IF(((SUM('Разделы 5, 6, 7'!H6:H6)=0)*(SUM('Разделы 5, 6, 7'!H7:H7)=0))+((SUM('Разделы 5, 6, 7'!H6:H6)&gt;0)*(SUM('Разделы 5, 6, 7'!H7:H7)&gt;0)),"","НЕВЕРНО!")</f>
      </c>
      <c r="B51" s="106">
        <v>31118</v>
      </c>
      <c r="C51" s="110" t="s">
        <v>221</v>
      </c>
      <c r="D51" s="110" t="s">
        <v>216</v>
      </c>
    </row>
    <row r="52" spans="1:4" ht="25.5">
      <c r="A52" s="105">
        <f>IF(((SUM('Разделы 5, 6, 7'!D15:D15)=0)*(SUM('Разделы 5, 6, 7'!E15:E15)=0))+((SUM('Разделы 5, 6, 7'!D15:D15)&gt;0)*(SUM('Разделы 5, 6, 7'!E15:E15)&gt;0)),"","НЕВЕРНО!")</f>
      </c>
      <c r="B52" s="106">
        <v>31119</v>
      </c>
      <c r="C52" s="110" t="s">
        <v>301</v>
      </c>
      <c r="D52" s="110" t="s">
        <v>302</v>
      </c>
    </row>
    <row r="53" spans="1:4" ht="25.5">
      <c r="A53" s="105">
        <f>IF(((SUM('Разделы 5, 6, 7'!D16:D16)=0)*(SUM('Разделы 5, 6, 7'!E16:E16)=0))+((SUM('Разделы 5, 6, 7'!D16:D16)&gt;0)*(SUM('Разделы 5, 6, 7'!E16:E16)&gt;0)),"","НЕВЕРНО!")</f>
      </c>
      <c r="B53" s="106">
        <v>31119</v>
      </c>
      <c r="C53" s="110" t="s">
        <v>303</v>
      </c>
      <c r="D53" s="110" t="s">
        <v>302</v>
      </c>
    </row>
    <row r="54" spans="1:4" ht="25.5">
      <c r="A54" s="105">
        <f>IF(((SUM('Разделы 5, 6, 7'!D17:D17)=0)*(SUM('Разделы 5, 6, 7'!E17:E17)=0))+((SUM('Разделы 5, 6, 7'!D17:D17)&gt;0)*(SUM('Разделы 5, 6, 7'!E17:E17)&gt;0)),"","НЕВЕРНО!")</f>
      </c>
      <c r="B54" s="106">
        <v>31119</v>
      </c>
      <c r="C54" s="110" t="s">
        <v>304</v>
      </c>
      <c r="D54" s="110" t="s">
        <v>302</v>
      </c>
    </row>
    <row r="55" spans="1:4" ht="25.5">
      <c r="A55" s="105">
        <f>IF(((SUM('Разделы 5, 6, 7'!D18:D18)=0)*(SUM('Разделы 5, 6, 7'!E18:E18)=0))+((SUM('Разделы 5, 6, 7'!D18:D18)&gt;0)*(SUM('Разделы 5, 6, 7'!E18:E18)&gt;0)),"","НЕВЕРНО!")</f>
      </c>
      <c r="B55" s="106">
        <v>31119</v>
      </c>
      <c r="C55" s="110" t="s">
        <v>305</v>
      </c>
      <c r="D55" s="110" t="s">
        <v>302</v>
      </c>
    </row>
    <row r="56" spans="1:4" ht="25.5">
      <c r="A56" s="105">
        <f>IF((SUM('Разделы 5, 6, 7'!E15:E15)=SUM('Разделы 5, 6, 7'!G15:G15)+SUM('Разделы 5, 6, 7'!I15:I15)+SUM('Разделы 5, 6, 7'!K15:K15)),"","НЕВЕРНО!")</f>
      </c>
      <c r="B56" s="106">
        <v>31120</v>
      </c>
      <c r="C56" s="110" t="s">
        <v>306</v>
      </c>
      <c r="D56" s="110" t="s">
        <v>307</v>
      </c>
    </row>
    <row r="57" spans="1:4" ht="25.5">
      <c r="A57" s="105">
        <f>IF((SUM('Разделы 5, 6, 7'!E16:E16)=SUM('Разделы 5, 6, 7'!G16:G16)+SUM('Разделы 5, 6, 7'!I16:I16)+SUM('Разделы 5, 6, 7'!K16:K16)),"","НЕВЕРНО!")</f>
      </c>
      <c r="B57" s="106">
        <v>31120</v>
      </c>
      <c r="C57" s="110" t="s">
        <v>308</v>
      </c>
      <c r="D57" s="110" t="s">
        <v>307</v>
      </c>
    </row>
    <row r="58" spans="1:4" ht="25.5">
      <c r="A58" s="105">
        <f>IF((SUM('Разделы 5, 6, 7'!E17:E17)=SUM('Разделы 5, 6, 7'!G17:G17)+SUM('Разделы 5, 6, 7'!I17:I17)+SUM('Разделы 5, 6, 7'!K17:K17)),"","НЕВЕРНО!")</f>
      </c>
      <c r="B58" s="106">
        <v>31120</v>
      </c>
      <c r="C58" s="110" t="s">
        <v>309</v>
      </c>
      <c r="D58" s="110" t="s">
        <v>307</v>
      </c>
    </row>
    <row r="59" spans="1:4" ht="25.5">
      <c r="A59" s="105">
        <f>IF((SUM('Разделы 5, 6, 7'!E18:E18)=SUM('Разделы 5, 6, 7'!G18:G18)+SUM('Разделы 5, 6, 7'!I18:I18)+SUM('Разделы 5, 6, 7'!K18:K18)),"","НЕВЕРНО!")</f>
      </c>
      <c r="B59" s="106">
        <v>31120</v>
      </c>
      <c r="C59" s="110" t="s">
        <v>310</v>
      </c>
      <c r="D59" s="110" t="s">
        <v>307</v>
      </c>
    </row>
    <row r="60" spans="1:4" ht="12.75">
      <c r="A60" s="105">
        <f>IF((SUM('Разделы 5, 6, 7'!G6:G6)=0),"","НЕВЕРНО!")</f>
      </c>
      <c r="B60" s="106">
        <v>31121</v>
      </c>
      <c r="C60" s="110" t="s">
        <v>222</v>
      </c>
      <c r="D60" s="110" t="s">
        <v>223</v>
      </c>
    </row>
    <row r="61" spans="1:4" ht="12.75">
      <c r="A61" s="105">
        <f>IF((SUM('Разделы 5, 6, 7'!G7:G7)=0),"","НЕВЕРНО!")</f>
      </c>
      <c r="B61" s="106">
        <v>31121</v>
      </c>
      <c r="C61" s="110" t="s">
        <v>224</v>
      </c>
      <c r="D61" s="110" t="s">
        <v>223</v>
      </c>
    </row>
    <row r="62" spans="1:4" ht="12.75">
      <c r="A62" s="105">
        <f>IF((SUM('Разделы 5, 6, 7'!G8:G8)=0),"","НЕВЕРНО!")</f>
      </c>
      <c r="B62" s="106">
        <v>31121</v>
      </c>
      <c r="C62" s="110" t="s">
        <v>311</v>
      </c>
      <c r="D62" s="110" t="s">
        <v>223</v>
      </c>
    </row>
    <row r="63" spans="1:4" ht="25.5">
      <c r="A63" s="105">
        <f>IF((SUM('Разделы 5, 6, 7'!D15:D15)&gt;=SUM('Разделы 5, 6, 7'!F15:F15)+SUM('Разделы 5, 6, 7'!H15:H15)+SUM('Разделы 5, 6, 7'!J15:J15)),"","НЕВЕРНО!")</f>
      </c>
      <c r="B63" s="106">
        <v>31122</v>
      </c>
      <c r="C63" s="110" t="s">
        <v>312</v>
      </c>
      <c r="D63" s="110" t="s">
        <v>239</v>
      </c>
    </row>
    <row r="64" spans="1:4" ht="25.5">
      <c r="A64" s="105">
        <f>IF((SUM('Разделы 5, 6, 7'!D16:D16)&gt;=SUM('Разделы 5, 6, 7'!F16:F16)+SUM('Разделы 5, 6, 7'!H16:H16)+SUM('Разделы 5, 6, 7'!J16:J16)),"","НЕВЕРНО!")</f>
      </c>
      <c r="B64" s="106">
        <v>31122</v>
      </c>
      <c r="C64" s="110" t="s">
        <v>313</v>
      </c>
      <c r="D64" s="110" t="s">
        <v>239</v>
      </c>
    </row>
    <row r="65" spans="1:4" ht="25.5">
      <c r="A65" s="105">
        <f>IF((SUM('Разделы 5, 6, 7'!D17:D17)&gt;=SUM('Разделы 5, 6, 7'!F17:F17)+SUM('Разделы 5, 6, 7'!H17:H17)+SUM('Разделы 5, 6, 7'!J17:J17)),"","НЕВЕРНО!")</f>
      </c>
      <c r="B65" s="106">
        <v>31122</v>
      </c>
      <c r="C65" s="110" t="s">
        <v>314</v>
      </c>
      <c r="D65" s="110" t="s">
        <v>239</v>
      </c>
    </row>
    <row r="66" spans="1:4" ht="25.5">
      <c r="A66" s="105">
        <f>IF((SUM('Разделы 5, 6, 7'!D18:D18)&gt;=SUM('Разделы 5, 6, 7'!F18:F18)+SUM('Разделы 5, 6, 7'!H18:H18)+SUM('Разделы 5, 6, 7'!J18:J18)),"","НЕВЕРНО!")</f>
      </c>
      <c r="B66" s="106">
        <v>31122</v>
      </c>
      <c r="C66" s="110" t="s">
        <v>315</v>
      </c>
      <c r="D66" s="110" t="s">
        <v>239</v>
      </c>
    </row>
  </sheetData>
  <sheetProtection password="EC45" sheet="1" objects="1" scenarios="1"/>
  <printOptions/>
  <pageMargins left="0.75" right="0.75" top="1" bottom="1" header="0.5" footer="0.5"/>
  <pageSetup fitToHeight="5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E48"/>
  <sheetViews>
    <sheetView workbookViewId="0" topLeftCell="A1">
      <pane ySplit="1" topLeftCell="BM47" activePane="bottomLeft" state="frozen"/>
      <selection pane="topLeft" activeCell="A1" sqref="A1"/>
      <selection pane="bottomLeft" activeCell="E45" sqref="E45"/>
    </sheetView>
  </sheetViews>
  <sheetFormatPr defaultColWidth="9.140625" defaultRowHeight="12.75"/>
  <cols>
    <col min="1" max="1" width="13.7109375" style="39" customWidth="1"/>
    <col min="2" max="2" width="12.28125" style="39" customWidth="1"/>
    <col min="3" max="3" width="28.7109375" style="111" customWidth="1"/>
    <col min="4" max="4" width="58.57421875" style="111" customWidth="1"/>
    <col min="5" max="5" width="26.140625" style="66" customWidth="1"/>
    <col min="6" max="16384" width="49.00390625" style="66" customWidth="1"/>
  </cols>
  <sheetData>
    <row r="1" spans="1:5" s="85" customFormat="1" ht="13.5" thickBot="1">
      <c r="A1" s="128" t="s">
        <v>183</v>
      </c>
      <c r="B1" s="129" t="s">
        <v>184</v>
      </c>
      <c r="C1" s="129" t="s">
        <v>185</v>
      </c>
      <c r="D1" s="129" t="s">
        <v>186</v>
      </c>
      <c r="E1" s="112" t="s">
        <v>233</v>
      </c>
    </row>
    <row r="2" spans="1:5" ht="25.5">
      <c r="A2" s="124">
        <f>IF((SUM('Разделы 2, 3, 4'!F20:F20)&lt;=1000000),"","Неверно!")</f>
      </c>
      <c r="B2" s="125">
        <v>31088</v>
      </c>
      <c r="C2" s="126" t="s">
        <v>316</v>
      </c>
      <c r="D2" s="126" t="s">
        <v>317</v>
      </c>
      <c r="E2" s="127"/>
    </row>
    <row r="3" spans="1:5" ht="25.5">
      <c r="A3" s="123">
        <f>IF((SUM('Разделы 2, 3, 4'!F21:F21)&lt;=1000000),"","Неверно!")</f>
      </c>
      <c r="B3" s="122">
        <v>31088</v>
      </c>
      <c r="C3" s="110" t="s">
        <v>318</v>
      </c>
      <c r="D3" s="110" t="s">
        <v>317</v>
      </c>
      <c r="E3" s="113"/>
    </row>
    <row r="4" spans="1:5" ht="25.5">
      <c r="A4" s="123">
        <f>IF((SUM('Разделы 2, 3, 4'!D20:D20)&lt;=1000000),"","Неверно!")</f>
      </c>
      <c r="B4" s="122">
        <v>31089</v>
      </c>
      <c r="C4" s="110" t="s">
        <v>319</v>
      </c>
      <c r="D4" s="110" t="s">
        <v>317</v>
      </c>
      <c r="E4" s="113"/>
    </row>
    <row r="5" spans="1:5" ht="25.5">
      <c r="A5" s="123">
        <f>IF((SUM('Разделы 2, 3, 4'!D21:D21)&lt;=1000000),"","Неверно!")</f>
      </c>
      <c r="B5" s="122">
        <v>31089</v>
      </c>
      <c r="C5" s="110" t="s">
        <v>320</v>
      </c>
      <c r="D5" s="110" t="s">
        <v>317</v>
      </c>
      <c r="E5" s="113"/>
    </row>
    <row r="6" spans="1:5" ht="38.25">
      <c r="A6" s="123">
        <f>IF((SUM('Разделы 2, 3, 4'!C8:C8)&lt;=10000000),"","Неверно!")</f>
      </c>
      <c r="B6" s="122">
        <v>31090</v>
      </c>
      <c r="C6" s="110" t="s">
        <v>337</v>
      </c>
      <c r="D6" s="110" t="s">
        <v>338</v>
      </c>
      <c r="E6" s="113"/>
    </row>
    <row r="7" spans="1:5" ht="38.25">
      <c r="A7" s="123">
        <f>IF((SUM('Разделы 2, 3, 4'!C9:C9)&lt;=10000000),"","Неверно!")</f>
      </c>
      <c r="B7" s="122">
        <v>31090</v>
      </c>
      <c r="C7" s="110" t="s">
        <v>339</v>
      </c>
      <c r="D7" s="110" t="s">
        <v>338</v>
      </c>
      <c r="E7" s="113"/>
    </row>
    <row r="8" spans="1:5" ht="38.25">
      <c r="A8" s="123">
        <f>IF((SUM('Разделы 2, 3, 4'!C10:C10)&lt;=10000000),"","Неверно!")</f>
      </c>
      <c r="B8" s="122">
        <v>31090</v>
      </c>
      <c r="C8" s="110" t="s">
        <v>340</v>
      </c>
      <c r="D8" s="110" t="s">
        <v>338</v>
      </c>
      <c r="E8" s="113"/>
    </row>
    <row r="9" spans="1:5" ht="38.25">
      <c r="A9" s="123">
        <f>IF((SUM('Разделы 2, 3, 4'!C11:C11)&lt;=10000000),"","Неверно!")</f>
      </c>
      <c r="B9" s="122">
        <v>31090</v>
      </c>
      <c r="C9" s="110" t="s">
        <v>341</v>
      </c>
      <c r="D9" s="110" t="s">
        <v>338</v>
      </c>
      <c r="E9" s="113"/>
    </row>
    <row r="10" spans="1:5" ht="38.25">
      <c r="A10" s="123" t="str">
        <f>IF((SUM('Разделы 2, 3, 4'!C12:C12)&lt;=10000000),"","Неверно!")</f>
        <v>Неверно!</v>
      </c>
      <c r="B10" s="122">
        <v>31090</v>
      </c>
      <c r="C10" s="110" t="s">
        <v>342</v>
      </c>
      <c r="D10" s="110" t="s">
        <v>338</v>
      </c>
      <c r="E10" s="113" t="s">
        <v>374</v>
      </c>
    </row>
    <row r="11" spans="1:5" ht="38.25">
      <c r="A11" s="123" t="str">
        <f>IF((SUM('Разделы 2, 3, 4'!C13:C13)&lt;=10000000),"","Неверно!")</f>
        <v>Неверно!</v>
      </c>
      <c r="B11" s="122">
        <v>31090</v>
      </c>
      <c r="C11" s="110" t="s">
        <v>343</v>
      </c>
      <c r="D11" s="110" t="s">
        <v>338</v>
      </c>
      <c r="E11" s="113" t="s">
        <v>374</v>
      </c>
    </row>
    <row r="12" spans="1:5" ht="38.25">
      <c r="A12" s="123">
        <f>IF((SUM('Разделы 2, 3, 4'!C14:C14)&lt;=10000000),"","Неверно!")</f>
      </c>
      <c r="B12" s="122">
        <v>31090</v>
      </c>
      <c r="C12" s="110" t="s">
        <v>344</v>
      </c>
      <c r="D12" s="110" t="s">
        <v>338</v>
      </c>
      <c r="E12" s="113"/>
    </row>
    <row r="13" spans="1:5" ht="38.25">
      <c r="A13" s="123">
        <f>IF((SUM('Разделы 2, 3, 4'!D8:D8)&lt;=10000000),"","Неверно!")</f>
      </c>
      <c r="B13" s="122">
        <v>31090</v>
      </c>
      <c r="C13" s="110" t="s">
        <v>345</v>
      </c>
      <c r="D13" s="110" t="s">
        <v>338</v>
      </c>
      <c r="E13" s="113"/>
    </row>
    <row r="14" spans="1:5" ht="38.25">
      <c r="A14" s="123">
        <f>IF((SUM('Разделы 2, 3, 4'!D9:D9)&lt;=10000000),"","Неверно!")</f>
      </c>
      <c r="B14" s="122">
        <v>31090</v>
      </c>
      <c r="C14" s="110" t="s">
        <v>346</v>
      </c>
      <c r="D14" s="110" t="s">
        <v>338</v>
      </c>
      <c r="E14" s="113"/>
    </row>
    <row r="15" spans="1:5" ht="38.25">
      <c r="A15" s="123">
        <f>IF((SUM('Разделы 2, 3, 4'!D10:D10)&lt;=10000000),"","Неверно!")</f>
      </c>
      <c r="B15" s="122">
        <v>31090</v>
      </c>
      <c r="C15" s="110" t="s">
        <v>347</v>
      </c>
      <c r="D15" s="110" t="s">
        <v>338</v>
      </c>
      <c r="E15" s="113"/>
    </row>
    <row r="16" spans="1:5" ht="38.25">
      <c r="A16" s="123">
        <f>IF((SUM('Разделы 2, 3, 4'!D11:D11)&lt;=10000000),"","Неверно!")</f>
      </c>
      <c r="B16" s="122">
        <v>31090</v>
      </c>
      <c r="C16" s="110" t="s">
        <v>348</v>
      </c>
      <c r="D16" s="110" t="s">
        <v>338</v>
      </c>
      <c r="E16" s="113"/>
    </row>
    <row r="17" spans="1:5" ht="38.25">
      <c r="A17" s="123">
        <f>IF((SUM('Разделы 2, 3, 4'!D12:D12)&lt;=10000000),"","Неверно!")</f>
      </c>
      <c r="B17" s="122">
        <v>31090</v>
      </c>
      <c r="C17" s="110" t="s">
        <v>349</v>
      </c>
      <c r="D17" s="110" t="s">
        <v>338</v>
      </c>
      <c r="E17" s="113"/>
    </row>
    <row r="18" spans="1:5" ht="38.25">
      <c r="A18" s="123">
        <f>IF((SUM('Разделы 2, 3, 4'!D13:D13)&lt;=10000000),"","Неверно!")</f>
      </c>
      <c r="B18" s="122">
        <v>31090</v>
      </c>
      <c r="C18" s="110" t="s">
        <v>350</v>
      </c>
      <c r="D18" s="110" t="s">
        <v>338</v>
      </c>
      <c r="E18" s="113"/>
    </row>
    <row r="19" spans="1:5" ht="38.25">
      <c r="A19" s="123" t="str">
        <f>IF((SUM('Разделы 2, 3, 4'!D14:D14)&lt;=10000000),"","Неверно!")</f>
        <v>Неверно!</v>
      </c>
      <c r="B19" s="122">
        <v>31090</v>
      </c>
      <c r="C19" s="110" t="s">
        <v>351</v>
      </c>
      <c r="D19" s="110" t="s">
        <v>338</v>
      </c>
      <c r="E19" s="113" t="s">
        <v>374</v>
      </c>
    </row>
    <row r="20" spans="1:5" ht="38.25">
      <c r="A20" s="123">
        <f>IF((SUM('Разделы 2, 3, 4'!E8:E8)&lt;=10000000),"","Неверно!")</f>
      </c>
      <c r="B20" s="122">
        <v>31090</v>
      </c>
      <c r="C20" s="110" t="s">
        <v>352</v>
      </c>
      <c r="D20" s="110" t="s">
        <v>338</v>
      </c>
      <c r="E20" s="113"/>
    </row>
    <row r="21" spans="1:5" ht="38.25">
      <c r="A21" s="123">
        <f>IF((SUM('Разделы 2, 3, 4'!E9:E9)&lt;=10000000),"","Неверно!")</f>
      </c>
      <c r="B21" s="122">
        <v>31090</v>
      </c>
      <c r="C21" s="110" t="s">
        <v>353</v>
      </c>
      <c r="D21" s="110" t="s">
        <v>338</v>
      </c>
      <c r="E21" s="113"/>
    </row>
    <row r="22" spans="1:5" ht="38.25">
      <c r="A22" s="123">
        <f>IF((SUM('Разделы 2, 3, 4'!E10:E10)&lt;=10000000),"","Неверно!")</f>
      </c>
      <c r="B22" s="122">
        <v>31090</v>
      </c>
      <c r="C22" s="110" t="s">
        <v>354</v>
      </c>
      <c r="D22" s="110" t="s">
        <v>338</v>
      </c>
      <c r="E22" s="113"/>
    </row>
    <row r="23" spans="1:5" ht="38.25">
      <c r="A23" s="123">
        <f>IF((SUM('Разделы 2, 3, 4'!E11:E11)&lt;=10000000),"","Неверно!")</f>
      </c>
      <c r="B23" s="122">
        <v>31090</v>
      </c>
      <c r="C23" s="110" t="s">
        <v>355</v>
      </c>
      <c r="D23" s="110" t="s">
        <v>338</v>
      </c>
      <c r="E23" s="113"/>
    </row>
    <row r="24" spans="1:5" ht="38.25">
      <c r="A24" s="123" t="str">
        <f>IF((SUM('Разделы 2, 3, 4'!E12:E12)&lt;=10000000),"","Неверно!")</f>
        <v>Неверно!</v>
      </c>
      <c r="B24" s="122">
        <v>31090</v>
      </c>
      <c r="C24" s="110" t="s">
        <v>356</v>
      </c>
      <c r="D24" s="110" t="s">
        <v>338</v>
      </c>
      <c r="E24" s="113" t="s">
        <v>374</v>
      </c>
    </row>
    <row r="25" spans="1:5" ht="38.25">
      <c r="A25" s="123" t="str">
        <f>IF((SUM('Разделы 2, 3, 4'!E13:E13)&lt;=10000000),"","Неверно!")</f>
        <v>Неверно!</v>
      </c>
      <c r="B25" s="122">
        <v>31090</v>
      </c>
      <c r="C25" s="110" t="s">
        <v>357</v>
      </c>
      <c r="D25" s="110" t="s">
        <v>338</v>
      </c>
      <c r="E25" s="113" t="s">
        <v>374</v>
      </c>
    </row>
    <row r="26" spans="1:5" ht="38.25">
      <c r="A26" s="123">
        <f>IF((SUM('Разделы 2, 3, 4'!E14:E14)&lt;=10000000),"","Неверно!")</f>
      </c>
      <c r="B26" s="122">
        <v>31090</v>
      </c>
      <c r="C26" s="110" t="s">
        <v>358</v>
      </c>
      <c r="D26" s="110" t="s">
        <v>338</v>
      </c>
      <c r="E26" s="113"/>
    </row>
    <row r="27" spans="1:5" ht="38.25">
      <c r="A27" s="123">
        <f>IF((SUM('Разделы 2, 3, 4'!F8:F8)&lt;=10000000),"","Неверно!")</f>
      </c>
      <c r="B27" s="122">
        <v>31090</v>
      </c>
      <c r="C27" s="110" t="s">
        <v>359</v>
      </c>
      <c r="D27" s="110" t="s">
        <v>338</v>
      </c>
      <c r="E27" s="113"/>
    </row>
    <row r="28" spans="1:5" ht="38.25">
      <c r="A28" s="123">
        <f>IF((SUM('Разделы 2, 3, 4'!F9:F9)&lt;=10000000),"","Неверно!")</f>
      </c>
      <c r="B28" s="122">
        <v>31090</v>
      </c>
      <c r="C28" s="110" t="s">
        <v>360</v>
      </c>
      <c r="D28" s="110" t="s">
        <v>338</v>
      </c>
      <c r="E28" s="113"/>
    </row>
    <row r="29" spans="1:5" ht="38.25">
      <c r="A29" s="123">
        <f>IF((SUM('Разделы 2, 3, 4'!F10:F10)&lt;=10000000),"","Неверно!")</f>
      </c>
      <c r="B29" s="122">
        <v>31090</v>
      </c>
      <c r="C29" s="110" t="s">
        <v>361</v>
      </c>
      <c r="D29" s="110" t="s">
        <v>338</v>
      </c>
      <c r="E29" s="113"/>
    </row>
    <row r="30" spans="1:5" ht="38.25">
      <c r="A30" s="123">
        <f>IF((SUM('Разделы 2, 3, 4'!F11:F11)&lt;=10000000),"","Неверно!")</f>
      </c>
      <c r="B30" s="122">
        <v>31090</v>
      </c>
      <c r="C30" s="110" t="s">
        <v>362</v>
      </c>
      <c r="D30" s="110" t="s">
        <v>338</v>
      </c>
      <c r="E30" s="113"/>
    </row>
    <row r="31" spans="1:5" ht="38.25">
      <c r="A31" s="123">
        <f>IF((SUM('Разделы 2, 3, 4'!F12:F12)&lt;=10000000),"","Неверно!")</f>
      </c>
      <c r="B31" s="122">
        <v>31090</v>
      </c>
      <c r="C31" s="110" t="s">
        <v>363</v>
      </c>
      <c r="D31" s="110" t="s">
        <v>338</v>
      </c>
      <c r="E31" s="113"/>
    </row>
    <row r="32" spans="1:5" ht="38.25">
      <c r="A32" s="123">
        <f>IF((SUM('Разделы 2, 3, 4'!F13:F13)&lt;=10000000),"","Неверно!")</f>
      </c>
      <c r="B32" s="122">
        <v>31090</v>
      </c>
      <c r="C32" s="110" t="s">
        <v>364</v>
      </c>
      <c r="D32" s="110" t="s">
        <v>338</v>
      </c>
      <c r="E32" s="113"/>
    </row>
    <row r="33" spans="1:5" ht="38.25">
      <c r="A33" s="123">
        <f>IF((SUM('Разделы 2, 3, 4'!F14:F14)&lt;=10000000),"","Неверно!")</f>
      </c>
      <c r="B33" s="122">
        <v>31090</v>
      </c>
      <c r="C33" s="110" t="s">
        <v>365</v>
      </c>
      <c r="D33" s="110" t="s">
        <v>338</v>
      </c>
      <c r="E33" s="113"/>
    </row>
    <row r="34" spans="1:5" ht="25.5">
      <c r="A34" s="123" t="str">
        <f>IF((SUM('Раздел 1'!D9:D9)&lt;=1000000),"","Неверно!")</f>
        <v>Неверно!</v>
      </c>
      <c r="B34" s="122">
        <v>31091</v>
      </c>
      <c r="C34" s="110" t="s">
        <v>0</v>
      </c>
      <c r="D34" s="110" t="s">
        <v>1</v>
      </c>
      <c r="E34" s="113" t="s">
        <v>374</v>
      </c>
    </row>
    <row r="35" spans="1:5" ht="25.5">
      <c r="A35" s="123" t="str">
        <f>IF((SUM('Раздел 1'!E9:E9)&lt;=1000000),"","Неверно!")</f>
        <v>Неверно!</v>
      </c>
      <c r="B35" s="122">
        <v>31091</v>
      </c>
      <c r="C35" s="110" t="s">
        <v>2</v>
      </c>
      <c r="D35" s="110" t="s">
        <v>1</v>
      </c>
      <c r="E35" s="113" t="s">
        <v>374</v>
      </c>
    </row>
    <row r="36" spans="1:5" ht="63.75">
      <c r="A36" s="123">
        <f>IF((SUM('Раздел 1'!D18:D18)=SUM('Раздел 1'!D25:D25)+SUM('Раздел 1'!D30:D30)),"","Неверно!")</f>
      </c>
      <c r="B36" s="122">
        <v>31102</v>
      </c>
      <c r="C36" s="110" t="s">
        <v>197</v>
      </c>
      <c r="D36" s="110" t="s">
        <v>198</v>
      </c>
      <c r="E36" s="113"/>
    </row>
    <row r="37" spans="1:5" ht="63.75">
      <c r="A37" s="123">
        <f>IF((SUM('Раздел 1'!E18:E18)=SUM('Раздел 1'!E25:E25)+SUM('Раздел 1'!E30:E30)),"","Неверно!")</f>
      </c>
      <c r="B37" s="122">
        <v>31102</v>
      </c>
      <c r="C37" s="110" t="s">
        <v>199</v>
      </c>
      <c r="D37" s="110" t="s">
        <v>198</v>
      </c>
      <c r="E37" s="113"/>
    </row>
    <row r="38" spans="1:5" ht="38.25">
      <c r="A38" s="123">
        <f>IF((SUM('Разделы 2, 3, 4'!D8:E8)&lt;=SUM('Разделы 2, 3, 4'!C8:C8)),"","Неверно!")</f>
      </c>
      <c r="B38" s="122">
        <v>31104</v>
      </c>
      <c r="C38" s="110" t="s">
        <v>225</v>
      </c>
      <c r="D38" s="110" t="s">
        <v>226</v>
      </c>
      <c r="E38" s="113"/>
    </row>
    <row r="39" spans="1:5" ht="38.25">
      <c r="A39" s="123">
        <f>IF((SUM('Разделы 2, 3, 4'!D9:E9)&lt;=SUM('Разделы 2, 3, 4'!C9:C9)),"","Неверно!")</f>
      </c>
      <c r="B39" s="122">
        <v>31104</v>
      </c>
      <c r="C39" s="110" t="s">
        <v>227</v>
      </c>
      <c r="D39" s="110" t="s">
        <v>226</v>
      </c>
      <c r="E39" s="113"/>
    </row>
    <row r="40" spans="1:5" ht="38.25">
      <c r="A40" s="123">
        <f>IF((SUM('Разделы 2, 3, 4'!D10:E10)&lt;=SUM('Разделы 2, 3, 4'!C10:C10)),"","Неверно!")</f>
      </c>
      <c r="B40" s="122">
        <v>31104</v>
      </c>
      <c r="C40" s="110" t="s">
        <v>228</v>
      </c>
      <c r="D40" s="110" t="s">
        <v>226</v>
      </c>
      <c r="E40" s="113"/>
    </row>
    <row r="41" spans="1:5" ht="38.25">
      <c r="A41" s="123">
        <f>IF((SUM('Разделы 2, 3, 4'!D11:E11)&lt;=SUM('Разделы 2, 3, 4'!C11:C11)),"","Неверно!")</f>
      </c>
      <c r="B41" s="122">
        <v>31104</v>
      </c>
      <c r="C41" s="110" t="s">
        <v>229</v>
      </c>
      <c r="D41" s="110" t="s">
        <v>226</v>
      </c>
      <c r="E41" s="113"/>
    </row>
    <row r="42" spans="1:5" ht="38.25">
      <c r="A42" s="123">
        <f>IF((SUM('Разделы 2, 3, 4'!D12:E12)&lt;=SUM('Разделы 2, 3, 4'!C12:C12)),"","Неверно!")</f>
      </c>
      <c r="B42" s="122">
        <v>31104</v>
      </c>
      <c r="C42" s="110" t="s">
        <v>230</v>
      </c>
      <c r="D42" s="110" t="s">
        <v>226</v>
      </c>
      <c r="E42" s="113"/>
    </row>
    <row r="43" spans="1:5" ht="38.25">
      <c r="A43" s="123">
        <f>IF((SUM('Разделы 2, 3, 4'!D13:E13)&lt;=SUM('Разделы 2, 3, 4'!C13:C13)),"","Неверно!")</f>
      </c>
      <c r="B43" s="122">
        <v>31104</v>
      </c>
      <c r="C43" s="110" t="s">
        <v>231</v>
      </c>
      <c r="D43" s="110" t="s">
        <v>226</v>
      </c>
      <c r="E43" s="113"/>
    </row>
    <row r="44" spans="1:5" ht="89.25">
      <c r="A44" s="123" t="str">
        <f>IF((SUM('Раздел 1'!D17:D17)=0),"","Неверно!")</f>
        <v>Неверно!</v>
      </c>
      <c r="B44" s="122">
        <v>31111</v>
      </c>
      <c r="C44" s="110" t="s">
        <v>232</v>
      </c>
      <c r="D44" s="110" t="s">
        <v>324</v>
      </c>
      <c r="E44" s="113" t="s">
        <v>375</v>
      </c>
    </row>
    <row r="45" spans="1:5" ht="38.25">
      <c r="A45" s="123">
        <f>IF((SUM('Разделы 2, 3, 4'!C20:C20)&gt;=SUM('Разделы 2, 3, 4'!E20:E20)),"","Неверно!")</f>
      </c>
      <c r="B45" s="122">
        <v>31117</v>
      </c>
      <c r="C45" s="110" t="s">
        <v>298</v>
      </c>
      <c r="D45" s="110" t="s">
        <v>366</v>
      </c>
      <c r="E45" s="113"/>
    </row>
    <row r="46" spans="1:5" ht="38.25">
      <c r="A46" s="123">
        <f>IF((SUM('Разделы 2, 3, 4'!C21:C21)&gt;=SUM('Разделы 2, 3, 4'!E21:E21)),"","Неверно!")</f>
      </c>
      <c r="B46" s="122">
        <v>31117</v>
      </c>
      <c r="C46" s="110" t="s">
        <v>300</v>
      </c>
      <c r="D46" s="110" t="s">
        <v>366</v>
      </c>
      <c r="E46" s="113"/>
    </row>
    <row r="47" spans="1:5" ht="162">
      <c r="A47" s="123">
        <f>IF((SUM('Разделы 5, 6, 7'!C7:C7)/SUM('Разделы 5, 6, 7'!C8:C8)&gt;=275),"","Неверно!")</f>
      </c>
      <c r="B47" s="122">
        <v>40860</v>
      </c>
      <c r="C47" s="110" t="s">
        <v>335</v>
      </c>
      <c r="D47" s="110" t="s">
        <v>367</v>
      </c>
      <c r="E47" s="113"/>
    </row>
    <row r="48" spans="1:5" ht="161.25" customHeight="1">
      <c r="A48" s="123">
        <f>IF((SUM('Разделы 5, 6, 7'!C7:C7)/SUM('Разделы 5, 6, 7'!C8:C8)&lt;=2200),"","Неверно!")</f>
      </c>
      <c r="B48" s="122">
        <v>40861</v>
      </c>
      <c r="C48" s="110" t="s">
        <v>336</v>
      </c>
      <c r="D48" s="110" t="s">
        <v>368</v>
      </c>
      <c r="E48" s="113"/>
    </row>
  </sheetData>
  <sheetProtection password="EC45" sheet="1" objects="1" scenarios="1"/>
  <printOptions/>
  <pageMargins left="0.75" right="0.75" top="1" bottom="1" header="0.5" footer="0.5"/>
  <pageSetup fitToHeight="5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6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61.57421875" style="39" customWidth="1"/>
    <col min="2" max="2" width="6.00390625" style="104" bestFit="1" customWidth="1"/>
    <col min="3" max="3" width="2.8515625" style="39" customWidth="1"/>
    <col min="4" max="4" width="41.7109375" style="39" bestFit="1" customWidth="1"/>
    <col min="5" max="5" width="5.57421875" style="39" bestFit="1" customWidth="1"/>
    <col min="6" max="16384" width="9.140625" style="39" customWidth="1"/>
  </cols>
  <sheetData>
    <row r="1" spans="1:5" ht="15.75">
      <c r="A1" s="115" t="s">
        <v>32</v>
      </c>
      <c r="B1" s="116" t="s">
        <v>31</v>
      </c>
      <c r="D1" s="87" t="s">
        <v>107</v>
      </c>
      <c r="E1" s="87" t="s">
        <v>31</v>
      </c>
    </row>
    <row r="2" spans="1:5" ht="15.75">
      <c r="A2" s="86" t="s">
        <v>33</v>
      </c>
      <c r="B2" s="117">
        <v>2</v>
      </c>
      <c r="D2" s="89">
        <v>6</v>
      </c>
      <c r="E2" s="88" t="s">
        <v>108</v>
      </c>
    </row>
    <row r="3" spans="1:5" ht="15.75">
      <c r="A3" s="86" t="s">
        <v>30</v>
      </c>
      <c r="B3" s="117">
        <v>4</v>
      </c>
      <c r="D3" s="89">
        <v>12</v>
      </c>
      <c r="E3" s="90" t="s">
        <v>109</v>
      </c>
    </row>
    <row r="4" spans="1:2" ht="15.75">
      <c r="A4" s="86" t="s">
        <v>238</v>
      </c>
      <c r="B4" s="117">
        <v>16</v>
      </c>
    </row>
    <row r="5" spans="1:2" ht="15.75">
      <c r="A5" s="86" t="s">
        <v>34</v>
      </c>
      <c r="B5" s="117">
        <v>22</v>
      </c>
    </row>
    <row r="6" spans="1:2" ht="15.75">
      <c r="A6" s="86" t="s">
        <v>35</v>
      </c>
      <c r="B6" s="117">
        <v>32</v>
      </c>
    </row>
    <row r="7" spans="1:2" ht="15.75">
      <c r="A7" s="86" t="s">
        <v>36</v>
      </c>
      <c r="B7" s="117">
        <v>38</v>
      </c>
    </row>
    <row r="8" spans="1:2" ht="15.75">
      <c r="A8" s="86" t="s">
        <v>37</v>
      </c>
      <c r="B8" s="117">
        <v>58</v>
      </c>
    </row>
    <row r="9" spans="1:2" ht="15.75">
      <c r="A9" s="86" t="s">
        <v>38</v>
      </c>
      <c r="B9" s="117">
        <v>48</v>
      </c>
    </row>
    <row r="10" spans="1:2" ht="15.75">
      <c r="A10" s="86" t="s">
        <v>39</v>
      </c>
      <c r="B10" s="117">
        <v>44</v>
      </c>
    </row>
    <row r="11" spans="1:2" ht="15.75">
      <c r="A11" s="86" t="s">
        <v>40</v>
      </c>
      <c r="B11" s="117">
        <v>56</v>
      </c>
    </row>
    <row r="12" spans="1:2" ht="15.75">
      <c r="A12" s="86" t="s">
        <v>41</v>
      </c>
      <c r="B12" s="117">
        <v>64</v>
      </c>
    </row>
    <row r="13" spans="1:2" ht="15.75">
      <c r="A13" s="86" t="s">
        <v>42</v>
      </c>
      <c r="B13" s="117">
        <v>86</v>
      </c>
    </row>
    <row r="14" spans="1:2" ht="15.75">
      <c r="A14" s="86" t="s">
        <v>43</v>
      </c>
      <c r="B14" s="117">
        <v>88</v>
      </c>
    </row>
    <row r="15" spans="1:2" ht="15.75">
      <c r="A15" s="86" t="s">
        <v>44</v>
      </c>
      <c r="B15" s="117">
        <v>142</v>
      </c>
    </row>
    <row r="16" spans="1:2" ht="15.75">
      <c r="A16" s="86" t="s">
        <v>45</v>
      </c>
      <c r="B16" s="117">
        <v>148</v>
      </c>
    </row>
    <row r="17" spans="1:2" ht="15.75">
      <c r="A17" s="86" t="s">
        <v>46</v>
      </c>
      <c r="B17" s="117">
        <v>128</v>
      </c>
    </row>
    <row r="18" spans="1:2" ht="15.75">
      <c r="A18" s="86" t="s">
        <v>47</v>
      </c>
      <c r="B18" s="117">
        <v>134</v>
      </c>
    </row>
    <row r="19" spans="1:2" ht="15.75">
      <c r="A19" s="86" t="s">
        <v>48</v>
      </c>
      <c r="B19" s="117">
        <v>154</v>
      </c>
    </row>
    <row r="20" spans="1:2" ht="15.75">
      <c r="A20" s="86" t="s">
        <v>49</v>
      </c>
      <c r="B20" s="117">
        <v>160</v>
      </c>
    </row>
    <row r="21" spans="1:2" ht="15.75">
      <c r="A21" s="86" t="s">
        <v>50</v>
      </c>
      <c r="B21" s="117">
        <v>166</v>
      </c>
    </row>
    <row r="22" spans="1:2" ht="15.75">
      <c r="A22" s="86" t="s">
        <v>51</v>
      </c>
      <c r="B22" s="117">
        <v>172</v>
      </c>
    </row>
    <row r="23" spans="1:2" ht="15.75">
      <c r="A23" s="86" t="s">
        <v>52</v>
      </c>
      <c r="B23" s="117">
        <v>6</v>
      </c>
    </row>
    <row r="24" spans="1:2" ht="15.75">
      <c r="A24" s="86" t="s">
        <v>53</v>
      </c>
      <c r="B24" s="117">
        <v>68</v>
      </c>
    </row>
    <row r="25" spans="1:2" ht="15.75">
      <c r="A25" s="86" t="s">
        <v>54</v>
      </c>
      <c r="B25" s="117">
        <v>70</v>
      </c>
    </row>
    <row r="26" spans="1:2" ht="15.75">
      <c r="A26" s="86" t="s">
        <v>55</v>
      </c>
      <c r="B26" s="117">
        <v>114</v>
      </c>
    </row>
    <row r="27" spans="1:2" ht="15.75">
      <c r="A27" s="86" t="s">
        <v>56</v>
      </c>
      <c r="B27" s="117">
        <v>138</v>
      </c>
    </row>
    <row r="28" spans="1:2" ht="15.75">
      <c r="A28" s="86" t="s">
        <v>57</v>
      </c>
      <c r="B28" s="117">
        <v>158</v>
      </c>
    </row>
    <row r="29" spans="1:2" ht="15.75">
      <c r="A29" s="86" t="s">
        <v>58</v>
      </c>
      <c r="B29" s="117">
        <v>8</v>
      </c>
    </row>
    <row r="30" spans="1:2" ht="15.75">
      <c r="A30" s="86" t="s">
        <v>59</v>
      </c>
      <c r="B30" s="117">
        <v>10</v>
      </c>
    </row>
    <row r="31" spans="1:2" ht="15.75">
      <c r="A31" s="86" t="s">
        <v>60</v>
      </c>
      <c r="B31" s="117">
        <v>14</v>
      </c>
    </row>
    <row r="32" spans="1:2" ht="15.75">
      <c r="A32" s="86" t="s">
        <v>61</v>
      </c>
      <c r="B32" s="117">
        <v>18</v>
      </c>
    </row>
    <row r="33" spans="1:2" ht="15.75">
      <c r="A33" s="86" t="s">
        <v>62</v>
      </c>
      <c r="B33" s="117">
        <v>20</v>
      </c>
    </row>
    <row r="34" spans="1:2" ht="15.75">
      <c r="A34" s="86" t="s">
        <v>63</v>
      </c>
      <c r="B34" s="117">
        <v>24</v>
      </c>
    </row>
    <row r="35" spans="1:2" ht="15.75">
      <c r="A35" s="86" t="s">
        <v>64</v>
      </c>
      <c r="B35" s="117">
        <v>28</v>
      </c>
    </row>
    <row r="36" spans="1:2" ht="15.75">
      <c r="A36" s="86" t="s">
        <v>65</v>
      </c>
      <c r="B36" s="117">
        <v>26</v>
      </c>
    </row>
    <row r="37" spans="1:2" ht="15.75">
      <c r="A37" s="86" t="s">
        <v>66</v>
      </c>
      <c r="B37" s="117">
        <v>30</v>
      </c>
    </row>
    <row r="38" spans="1:2" ht="15.75">
      <c r="A38" s="86" t="s">
        <v>67</v>
      </c>
      <c r="B38" s="117">
        <v>36</v>
      </c>
    </row>
    <row r="39" spans="1:2" ht="15.75">
      <c r="A39" s="86" t="s">
        <v>68</v>
      </c>
      <c r="B39" s="117">
        <v>40</v>
      </c>
    </row>
    <row r="40" spans="1:2" ht="15.75">
      <c r="A40" s="86" t="s">
        <v>69</v>
      </c>
      <c r="B40" s="117">
        <v>50</v>
      </c>
    </row>
    <row r="41" spans="1:2" ht="15.75">
      <c r="A41" s="86" t="s">
        <v>70</v>
      </c>
      <c r="B41" s="117">
        <v>60</v>
      </c>
    </row>
    <row r="42" spans="1:2" ht="15.75">
      <c r="A42" s="86" t="s">
        <v>71</v>
      </c>
      <c r="B42" s="117">
        <v>62</v>
      </c>
    </row>
    <row r="43" spans="1:2" ht="15.75">
      <c r="A43" s="86" t="s">
        <v>72</v>
      </c>
      <c r="B43" s="117">
        <v>76</v>
      </c>
    </row>
    <row r="44" spans="1:2" ht="15.75">
      <c r="A44" s="86" t="s">
        <v>73</v>
      </c>
      <c r="B44" s="117">
        <v>78</v>
      </c>
    </row>
    <row r="45" spans="1:2" ht="15.75">
      <c r="A45" s="86" t="s">
        <v>74</v>
      </c>
      <c r="B45" s="117">
        <v>80</v>
      </c>
    </row>
    <row r="46" spans="1:2" ht="15.75">
      <c r="A46" s="86" t="s">
        <v>75</v>
      </c>
      <c r="B46" s="117">
        <v>82</v>
      </c>
    </row>
    <row r="47" spans="1:2" ht="15.75">
      <c r="A47" s="86" t="s">
        <v>76</v>
      </c>
      <c r="B47" s="117">
        <v>92</v>
      </c>
    </row>
    <row r="48" spans="1:2" ht="15.75">
      <c r="A48" s="86" t="s">
        <v>77</v>
      </c>
      <c r="B48" s="117">
        <v>94</v>
      </c>
    </row>
    <row r="49" spans="1:2" ht="15.75">
      <c r="A49" s="86" t="s">
        <v>78</v>
      </c>
      <c r="B49" s="117">
        <v>96</v>
      </c>
    </row>
    <row r="50" spans="1:2" ht="15.75">
      <c r="A50" s="86" t="s">
        <v>79</v>
      </c>
      <c r="B50" s="117">
        <v>100</v>
      </c>
    </row>
    <row r="51" spans="1:2" ht="15.75">
      <c r="A51" s="86" t="s">
        <v>80</v>
      </c>
      <c r="B51" s="117">
        <v>102</v>
      </c>
    </row>
    <row r="52" spans="1:2" ht="15.75">
      <c r="A52" s="86" t="s">
        <v>81</v>
      </c>
      <c r="B52" s="117">
        <v>104</v>
      </c>
    </row>
    <row r="53" spans="1:2" ht="15.75">
      <c r="A53" s="86" t="s">
        <v>82</v>
      </c>
      <c r="B53" s="117">
        <v>108</v>
      </c>
    </row>
    <row r="54" spans="1:2" ht="15.75">
      <c r="A54" s="86" t="s">
        <v>330</v>
      </c>
      <c r="B54" s="117">
        <v>110</v>
      </c>
    </row>
    <row r="55" spans="1:2" ht="15.75">
      <c r="A55" s="86" t="s">
        <v>83</v>
      </c>
      <c r="B55" s="117">
        <v>118</v>
      </c>
    </row>
    <row r="56" spans="1:2" ht="15.75">
      <c r="A56" s="86" t="s">
        <v>84</v>
      </c>
      <c r="B56" s="117">
        <v>120</v>
      </c>
    </row>
    <row r="57" spans="1:2" ht="15.75">
      <c r="A57" s="86" t="s">
        <v>85</v>
      </c>
      <c r="B57" s="117">
        <v>122</v>
      </c>
    </row>
    <row r="58" spans="1:2" ht="15.75">
      <c r="A58" s="86" t="s">
        <v>86</v>
      </c>
      <c r="B58" s="117">
        <v>126</v>
      </c>
    </row>
    <row r="59" spans="1:2" ht="15.75">
      <c r="A59" s="86" t="s">
        <v>87</v>
      </c>
      <c r="B59" s="117">
        <v>132</v>
      </c>
    </row>
    <row r="60" spans="1:2" ht="15.75">
      <c r="A60" s="86" t="s">
        <v>88</v>
      </c>
      <c r="B60" s="117">
        <v>136</v>
      </c>
    </row>
    <row r="61" spans="1:2" ht="15.75">
      <c r="A61" s="86" t="s">
        <v>89</v>
      </c>
      <c r="B61" s="117">
        <v>140</v>
      </c>
    </row>
    <row r="62" spans="1:2" ht="15.75">
      <c r="A62" s="86" t="s">
        <v>90</v>
      </c>
      <c r="B62" s="117">
        <v>144</v>
      </c>
    </row>
    <row r="63" spans="1:2" ht="15.75">
      <c r="A63" s="86" t="s">
        <v>91</v>
      </c>
      <c r="B63" s="117">
        <v>146</v>
      </c>
    </row>
    <row r="64" spans="1:2" ht="15.75">
      <c r="A64" s="86" t="s">
        <v>92</v>
      </c>
      <c r="B64" s="117">
        <v>150</v>
      </c>
    </row>
    <row r="65" spans="1:2" ht="15.75">
      <c r="A65" s="86" t="s">
        <v>93</v>
      </c>
      <c r="B65" s="117">
        <v>152</v>
      </c>
    </row>
    <row r="66" spans="1:2" ht="15.75">
      <c r="A66" s="86" t="s">
        <v>94</v>
      </c>
      <c r="B66" s="117">
        <v>156</v>
      </c>
    </row>
    <row r="67" spans="1:2" ht="15.75">
      <c r="A67" s="86" t="s">
        <v>95</v>
      </c>
      <c r="B67" s="117">
        <v>164</v>
      </c>
    </row>
    <row r="68" spans="1:2" ht="15.75">
      <c r="A68" s="86" t="s">
        <v>325</v>
      </c>
      <c r="B68" s="117">
        <v>168</v>
      </c>
    </row>
    <row r="69" spans="1:2" ht="15.75">
      <c r="A69" s="86" t="s">
        <v>96</v>
      </c>
      <c r="B69" s="117">
        <v>178</v>
      </c>
    </row>
    <row r="70" spans="1:2" ht="15.75">
      <c r="A70" s="86" t="s">
        <v>331</v>
      </c>
      <c r="B70" s="117">
        <v>90</v>
      </c>
    </row>
    <row r="71" spans="1:2" ht="15.75">
      <c r="A71" s="86" t="s">
        <v>97</v>
      </c>
      <c r="B71" s="117">
        <v>124</v>
      </c>
    </row>
    <row r="72" spans="1:2" ht="15.75">
      <c r="A72" s="86" t="s">
        <v>98</v>
      </c>
      <c r="B72" s="117">
        <v>12</v>
      </c>
    </row>
    <row r="73" spans="1:2" ht="15.75">
      <c r="A73" s="86" t="s">
        <v>99</v>
      </c>
      <c r="B73" s="117">
        <v>162</v>
      </c>
    </row>
    <row r="74" spans="1:2" ht="15.75">
      <c r="A74" s="86" t="s">
        <v>321</v>
      </c>
      <c r="B74" s="117">
        <v>52</v>
      </c>
    </row>
    <row r="75" spans="1:2" ht="15.75">
      <c r="A75" s="86" t="s">
        <v>235</v>
      </c>
      <c r="B75" s="117">
        <v>46</v>
      </c>
    </row>
    <row r="76" spans="1:2" ht="15.75">
      <c r="A76" s="86" t="s">
        <v>145</v>
      </c>
      <c r="B76" s="117">
        <v>66</v>
      </c>
    </row>
    <row r="77" spans="1:2" ht="15.75">
      <c r="A77" s="86" t="s">
        <v>236</v>
      </c>
      <c r="B77" s="117">
        <v>84</v>
      </c>
    </row>
    <row r="78" spans="1:2" ht="15.75">
      <c r="A78" s="86" t="s">
        <v>100</v>
      </c>
      <c r="B78" s="117">
        <v>98</v>
      </c>
    </row>
    <row r="79" spans="1:2" ht="15.75">
      <c r="A79" s="86" t="s">
        <v>101</v>
      </c>
      <c r="B79" s="117">
        <v>106</v>
      </c>
    </row>
    <row r="80" spans="1:2" ht="15.75">
      <c r="A80" s="86" t="s">
        <v>237</v>
      </c>
      <c r="B80" s="117">
        <v>116</v>
      </c>
    </row>
    <row r="81" spans="1:2" ht="15.75">
      <c r="A81" s="86" t="s">
        <v>102</v>
      </c>
      <c r="B81" s="117">
        <v>130</v>
      </c>
    </row>
    <row r="82" spans="1:2" ht="15.75">
      <c r="A82" s="86" t="s">
        <v>103</v>
      </c>
      <c r="B82" s="117">
        <v>34</v>
      </c>
    </row>
    <row r="83" spans="1:2" ht="15.75">
      <c r="A83" s="86" t="s">
        <v>104</v>
      </c>
      <c r="B83" s="117">
        <v>170</v>
      </c>
    </row>
    <row r="84" spans="1:2" ht="15.75">
      <c r="A84" s="86" t="s">
        <v>105</v>
      </c>
      <c r="B84" s="117">
        <v>174</v>
      </c>
    </row>
    <row r="85" spans="1:2" ht="16.5" thickBot="1">
      <c r="A85" s="118" t="s">
        <v>106</v>
      </c>
      <c r="B85" s="119">
        <v>176</v>
      </c>
    </row>
    <row r="86" spans="1:2" ht="32.25" thickBot="1">
      <c r="A86" s="120" t="s">
        <v>23</v>
      </c>
      <c r="B86" s="121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sagitova.g.r</cp:lastModifiedBy>
  <cp:lastPrinted>2009-04-28T11:56:56Z</cp:lastPrinted>
  <dcterms:created xsi:type="dcterms:W3CDTF">2004-03-24T19:37:04Z</dcterms:created>
  <dcterms:modified xsi:type="dcterms:W3CDTF">2010-07-26T05:00:24Z</dcterms:modified>
  <cp:category/>
  <cp:version/>
  <cp:contentType/>
  <cp:contentStatus/>
</cp:coreProperties>
</file>